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ino.castrichino\Desktop\AT ANAC\"/>
    </mc:Choice>
  </mc:AlternateContent>
  <bookViews>
    <workbookView xWindow="0" yWindow="0" windowWidth="28800" windowHeight="12300" activeTab="1"/>
  </bookViews>
  <sheets>
    <sheet name="SG GUARIGLIA" sheetId="1" r:id="rId1"/>
    <sheet name="SG SEQUI" sheetId="46" r:id="rId2"/>
    <sheet name="CERI PASQUINO" sheetId="48" r:id="rId3"/>
    <sheet name="CERI LAMBERTINI" sheetId="47" r:id="rId4"/>
    <sheet name="ISPE TIRITICCO" sheetId="50" r:id="rId5"/>
    <sheet name="ISPE QUINTAVALLE" sheetId="49" r:id="rId6"/>
    <sheet name="DGAP FERRARA" sheetId="23" r:id="rId7"/>
    <sheet name="DGMO LOMONACO" sheetId="30" r:id="rId8"/>
    <sheet name="DGMO SABBATUCCI" sheetId="29" r:id="rId9"/>
    <sheet name="DGEU CELESTE" sheetId="5" r:id="rId10"/>
    <sheet name="DGSP ANGELONI" sheetId="40" r:id="rId11"/>
    <sheet name="DGIT VIGNALI" sheetId="19" r:id="rId12"/>
    <sheet name="DGCS CASTALDO" sheetId="37" r:id="rId13"/>
    <sheet name="DGCS CASSESE" sheetId="36" r:id="rId14"/>
    <sheet name="DGDP TERRACCIANO" sheetId="9" r:id="rId15"/>
    <sheet name="DGRI VARRIALE" sheetId="12" r:id="rId16"/>
    <sheet name="DGAI CASCARDI" sheetId="15" r:id="rId17"/>
    <sheet name="CONT ZANINI" sheetId="44" r:id="rId18"/>
    <sheet name="Foglio1" sheetId="45" r:id="rId19"/>
  </sheets>
  <definedNames>
    <definedName name="_xlnm._FilterDatabase" localSheetId="0" hidden="1">'SG GUARIGLIA'!$A$12:$B$29</definedName>
    <definedName name="_xlnm._FilterDatabase" localSheetId="1" hidden="1">'SG SEQUI'!$A$2:$C$29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5" l="1"/>
  <c r="I6" i="19"/>
  <c r="D4" i="50"/>
  <c r="D3" i="50"/>
  <c r="D5" i="49"/>
  <c r="D4" i="49"/>
  <c r="D3" i="49"/>
  <c r="D5" i="50" l="1"/>
  <c r="D6" i="49"/>
  <c r="E18" i="47"/>
  <c r="E20" i="48"/>
  <c r="D19" i="48"/>
  <c r="C19" i="48"/>
  <c r="E19" i="48" s="1"/>
  <c r="E18" i="48"/>
  <c r="D18" i="48"/>
  <c r="B17" i="48"/>
  <c r="E17" i="48" s="1"/>
  <c r="D9" i="48"/>
  <c r="E9" i="48" s="1"/>
  <c r="D8" i="48"/>
  <c r="C8" i="48"/>
  <c r="D7" i="48"/>
  <c r="C7" i="48"/>
  <c r="E6" i="48"/>
  <c r="C5" i="48"/>
  <c r="E5" i="48" s="1"/>
  <c r="D4" i="48"/>
  <c r="C4" i="48"/>
  <c r="B3" i="48"/>
  <c r="E3" i="48" s="1"/>
  <c r="C17" i="47"/>
  <c r="E17" i="47" s="1"/>
  <c r="D16" i="47"/>
  <c r="E16" i="47" s="1"/>
  <c r="D15" i="47"/>
  <c r="C15" i="47"/>
  <c r="D14" i="47"/>
  <c r="E14" i="47" s="1"/>
  <c r="D13" i="47"/>
  <c r="C13" i="47"/>
  <c r="D12" i="47"/>
  <c r="E12" i="47" s="1"/>
  <c r="E11" i="47"/>
  <c r="E10" i="47"/>
  <c r="D9" i="47"/>
  <c r="E9" i="47" s="1"/>
  <c r="D8" i="47"/>
  <c r="E8" i="47" s="1"/>
  <c r="E7" i="47"/>
  <c r="E6" i="47"/>
  <c r="D5" i="47"/>
  <c r="C5" i="47"/>
  <c r="C4" i="47"/>
  <c r="E4" i="47" s="1"/>
  <c r="B3" i="47"/>
  <c r="E3" i="47" s="1"/>
  <c r="E7" i="48" l="1"/>
  <c r="E4" i="48"/>
  <c r="E8" i="48"/>
  <c r="E5" i="47"/>
  <c r="E15" i="47"/>
  <c r="E13" i="47"/>
  <c r="E10" i="48" l="1"/>
  <c r="D10" i="46" l="1"/>
  <c r="D9" i="46"/>
  <c r="D8" i="46"/>
  <c r="D7" i="46"/>
  <c r="D6" i="46"/>
  <c r="D5" i="46"/>
  <c r="D4" i="46"/>
  <c r="I3" i="46"/>
  <c r="D3" i="46"/>
  <c r="D11" i="46" s="1"/>
  <c r="I3" i="40" l="1"/>
  <c r="I3" i="44"/>
  <c r="D9" i="44"/>
  <c r="D4" i="44"/>
  <c r="D5" i="44"/>
  <c r="D6" i="44"/>
  <c r="D7" i="44"/>
  <c r="D8" i="44"/>
  <c r="D3" i="44"/>
  <c r="D11" i="40"/>
  <c r="D4" i="40"/>
  <c r="D5" i="40"/>
  <c r="D6" i="40"/>
  <c r="D7" i="40"/>
  <c r="D8" i="40"/>
  <c r="D9" i="40"/>
  <c r="D10" i="40"/>
  <c r="D3" i="40"/>
  <c r="D3" i="37"/>
  <c r="D18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3" i="36"/>
  <c r="D25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3" i="29"/>
  <c r="D38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" i="23"/>
  <c r="I10" i="23"/>
  <c r="I5" i="23"/>
  <c r="I9" i="23"/>
  <c r="I8" i="23"/>
  <c r="I7" i="23"/>
  <c r="I6" i="23"/>
  <c r="I4" i="23"/>
  <c r="I3" i="23"/>
  <c r="I4" i="9"/>
  <c r="I5" i="9"/>
  <c r="I6" i="9"/>
  <c r="I3" i="9"/>
  <c r="I7" i="9" s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3" i="9"/>
  <c r="D14" i="5"/>
  <c r="D4" i="5"/>
  <c r="D5" i="5"/>
  <c r="D6" i="5"/>
  <c r="D7" i="5"/>
  <c r="D8" i="5"/>
  <c r="D9" i="5"/>
  <c r="D10" i="5"/>
  <c r="D11" i="5"/>
  <c r="D12" i="5"/>
  <c r="D13" i="5"/>
  <c r="D3" i="5"/>
  <c r="I4" i="19"/>
  <c r="I5" i="19"/>
  <c r="I3" i="19"/>
  <c r="D25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6" i="19"/>
  <c r="D3" i="19"/>
  <c r="D27" i="19" s="1"/>
  <c r="O5" i="15"/>
  <c r="O4" i="15"/>
  <c r="O3" i="15"/>
  <c r="I3" i="12"/>
  <c r="D5" i="12"/>
  <c r="D4" i="12"/>
  <c r="D3" i="12"/>
  <c r="D20" i="9" l="1"/>
  <c r="D6" i="12"/>
</calcChain>
</file>

<file path=xl/sharedStrings.xml><?xml version="1.0" encoding="utf-8"?>
<sst xmlns="http://schemas.openxmlformats.org/spreadsheetml/2006/main" count="473" uniqueCount="212">
  <si>
    <t>COGNOME</t>
  </si>
  <si>
    <t>NOME</t>
  </si>
  <si>
    <t>COD_CAPITOLO</t>
  </si>
  <si>
    <t>PIANO_GESTIONALE</t>
  </si>
  <si>
    <t>COD_TIPO_VIAGGIO</t>
  </si>
  <si>
    <t>NUM_PRATICA</t>
  </si>
  <si>
    <t>ANNO</t>
  </si>
  <si>
    <t>Data Inizio</t>
  </si>
  <si>
    <t>Data Fine</t>
  </si>
  <si>
    <t>Tipo Spesa</t>
  </si>
  <si>
    <t>importo</t>
  </si>
  <si>
    <t>MISS</t>
  </si>
  <si>
    <t>Biglietto aereo</t>
  </si>
  <si>
    <t>Fattura viaggio prepagata</t>
  </si>
  <si>
    <t>Spese alloggio</t>
  </si>
  <si>
    <t>Oneri aggiuntivi</t>
  </si>
  <si>
    <t>NESSUNA MISSIONE</t>
  </si>
  <si>
    <t>Fattura alloggio prepagata</t>
  </si>
  <si>
    <t>300.00</t>
  </si>
  <si>
    <t>CASCARDI</t>
  </si>
  <si>
    <t>NICANDRO</t>
  </si>
  <si>
    <t>347.14</t>
  </si>
  <si>
    <t>689.06</t>
  </si>
  <si>
    <t>772.84</t>
  </si>
  <si>
    <t>369.35</t>
  </si>
  <si>
    <t>468.84</t>
  </si>
  <si>
    <t>427.76</t>
  </si>
  <si>
    <t>571.46</t>
  </si>
  <si>
    <t>296.00</t>
  </si>
  <si>
    <t>5,236.00</t>
  </si>
  <si>
    <t>1,266.09</t>
  </si>
  <si>
    <t>5,241.00</t>
  </si>
  <si>
    <t>2.44</t>
  </si>
  <si>
    <t>5.00</t>
  </si>
  <si>
    <t>1,263.65</t>
  </si>
  <si>
    <t>LUOGO MISSIONE</t>
  </si>
  <si>
    <t>PARIGI</t>
  </si>
  <si>
    <t>ATENE</t>
  </si>
  <si>
    <t>BERNA</t>
  </si>
  <si>
    <t>WASHINGTON</t>
  </si>
  <si>
    <t>TEHERAN</t>
  </si>
  <si>
    <t>BELGRADO</t>
  </si>
  <si>
    <t>ABU DHABI</t>
  </si>
  <si>
    <t>SPESE VIAGGIO 2022</t>
  </si>
  <si>
    <t>ALTRE SPESE 2022</t>
  </si>
  <si>
    <t>SPESE VIAGGIO 2023</t>
  </si>
  <si>
    <t>ALTRE SPESE 2023</t>
  </si>
  <si>
    <t>BRUXELLES</t>
  </si>
  <si>
    <t>VENEZIA</t>
  </si>
  <si>
    <t>BRATISLAVA</t>
  </si>
  <si>
    <t>ANKARA (ANNULLATA)</t>
  </si>
  <si>
    <t>STRASBURGO</t>
  </si>
  <si>
    <t>BRUXLLES</t>
  </si>
  <si>
    <t>SPESE DI VIAGGIO  2022</t>
  </si>
  <si>
    <t>SPESE DI VIAGGIO  2023</t>
  </si>
  <si>
    <t>PRAGA</t>
  </si>
  <si>
    <t>L'AJA</t>
  </si>
  <si>
    <t xml:space="preserve"> PISA</t>
  </si>
  <si>
    <t>NEW YORK</t>
  </si>
  <si>
    <t>MILANO</t>
  </si>
  <si>
    <t>TRIESTE</t>
  </si>
  <si>
    <t>NOLA</t>
  </si>
  <si>
    <t>FIRENZE</t>
  </si>
  <si>
    <t>BOLOGNA</t>
  </si>
  <si>
    <t>BOLOGNA, RIMINI</t>
  </si>
  <si>
    <t>OSLO</t>
  </si>
  <si>
    <t>TUNISI</t>
  </si>
  <si>
    <t>MONTPELLIER</t>
  </si>
  <si>
    <t>DAKAR</t>
  </si>
  <si>
    <t>MADRID</t>
  </si>
  <si>
    <t>BERLINO</t>
  </si>
  <si>
    <t>TORINO</t>
  </si>
  <si>
    <t>GERUSALEMME</t>
  </si>
  <si>
    <t>RIMINI</t>
  </si>
  <si>
    <t>BRUXELLES, PARIGI</t>
  </si>
  <si>
    <t>ALGERI</t>
  </si>
  <si>
    <t>BRAZZAVILLE, LUANDA</t>
  </si>
  <si>
    <t>MAPUTO</t>
  </si>
  <si>
    <t>BAKU, JEREVAN</t>
  </si>
  <si>
    <t>NEW DELHI, BANGALORE</t>
  </si>
  <si>
    <t>MARRAKECH</t>
  </si>
  <si>
    <t>BERLINO, BRUXELLES, WEISSENHAUS</t>
  </si>
  <si>
    <t>NEW YORK, TORINO</t>
  </si>
  <si>
    <t>ADDIS ABEBA, MOGADISCIO, NAIROBI</t>
  </si>
  <si>
    <t>LUSSEMBURGO</t>
  </si>
  <si>
    <t>BALI, SINGAPORE</t>
  </si>
  <si>
    <t>KIEV, RIMINI, BOLOGNA</t>
  </si>
  <si>
    <t>CERNOBBIO</t>
  </si>
  <si>
    <t>BAKU; TBILISI; YEREVAN</t>
  </si>
  <si>
    <t>ANTALYA</t>
  </si>
  <si>
    <t>TEL AVIV</t>
  </si>
  <si>
    <t>ANKARA, STRASBURGO</t>
  </si>
  <si>
    <t>MARSIGLIA</t>
  </si>
  <si>
    <t>LONDRA</t>
  </si>
  <si>
    <t>OTTAWA, WASHINGTON</t>
  </si>
  <si>
    <t>Fiumicello</t>
  </si>
  <si>
    <t>FIUMICELLO</t>
  </si>
  <si>
    <t>Torino</t>
  </si>
  <si>
    <t>Khartoum</t>
  </si>
  <si>
    <t>Napoli</t>
  </si>
  <si>
    <t>San Paolo, Belo Horizonte</t>
  </si>
  <si>
    <t>Argentna</t>
  </si>
  <si>
    <t>Chisinau</t>
  </si>
  <si>
    <t>Abu Dhabi</t>
  </si>
  <si>
    <t>Abidjan</t>
  </si>
  <si>
    <t>Stati Uniti</t>
  </si>
  <si>
    <t>Milano</t>
  </si>
  <si>
    <t>Dhaka</t>
  </si>
  <si>
    <t>Manchester</t>
  </si>
  <si>
    <t>Brasile, Uruguay</t>
  </si>
  <si>
    <t xml:space="preserve">Bruxelles </t>
  </si>
  <si>
    <t>Dublino, Lisbona</t>
  </si>
  <si>
    <t>Curitiba</t>
  </si>
  <si>
    <t>Beirut</t>
  </si>
  <si>
    <t>Ankara</t>
  </si>
  <si>
    <t>Colonia</t>
  </si>
  <si>
    <t>Bruxelles, Parigi</t>
  </si>
  <si>
    <t>volo di Stato</t>
  </si>
  <si>
    <t>SARAJEVO</t>
  </si>
  <si>
    <t>VARSAVIA</t>
  </si>
  <si>
    <t>VIENNA</t>
  </si>
  <si>
    <t>HELSINKI</t>
  </si>
  <si>
    <t>STOCCOLMA</t>
  </si>
  <si>
    <t>CASABLANCA</t>
  </si>
  <si>
    <t>LIVORNO</t>
  </si>
  <si>
    <t>LIMBIATE</t>
  </si>
  <si>
    <t>TURCHIA</t>
  </si>
  <si>
    <t>NAPOLI</t>
  </si>
  <si>
    <t>TAORMINA</t>
  </si>
  <si>
    <t>SPOLETO</t>
  </si>
  <si>
    <t>VENEZIA, MILANO, CERNOBBIO</t>
  </si>
  <si>
    <t xml:space="preserve">BRUXELLES </t>
  </si>
  <si>
    <t>FORTE DEI MARMI</t>
  </si>
  <si>
    <t>BANGKOK, SINGAPORE</t>
  </si>
  <si>
    <t>AMMAN, IL CAIRO</t>
  </si>
  <si>
    <t xml:space="preserve">AMB. RENATO VARRIALE - DIRETTORE GENERALE PER LE RISORSE E L'INNOVAZIONE DATI MISSIONI </t>
  </si>
  <si>
    <t>ALTRE SPESE 2022*</t>
  </si>
  <si>
    <t>ALTRE SPESE 2023*</t>
  </si>
  <si>
    <t>DIR. I F. NICANDRO CASCARDI - DIRETTORE GENERALE AMMINISTRAZIONE E INFORMATICA - DATI MISSIONI</t>
  </si>
  <si>
    <t>* Altre spese include: hotel, rimborso pasti o diaria lorda ove previsto</t>
  </si>
  <si>
    <t>AMB. E. SEQUI - SEGRETARIO GENERALE - DATI MISSIONI (FINO A CESSAZIONE FEBB. 2023)</t>
  </si>
  <si>
    <t xml:space="preserve">MIN. PLEN. V. CELESTE - DIRETTORE GENERALE PER L'EUROPA E LA POLITICA COMMERCIALE INTERNAZIONALE - DATI MISSIONI </t>
  </si>
  <si>
    <t>AMB. P. TERRACCIANO - DIRETTORE GENERALE PER LA DIPLOMAZIA PUBBLICA E CULTURALE - DATI MISSIONI</t>
  </si>
  <si>
    <t>AMB. P. FERRARA - DIRETTORE GENERALE PER GLI AFFARI POLITICI E DI SICUREZZA - DATI MISSIONI</t>
  </si>
  <si>
    <t>KIEV (+)</t>
  </si>
  <si>
    <t>BRUXELLES (+)</t>
  </si>
  <si>
    <t>ALGERI (+)</t>
  </si>
  <si>
    <t>ANTALYA (+)</t>
  </si>
  <si>
    <t>BUCAREST, CHISINAU (+)</t>
  </si>
  <si>
    <t>BAKU, JEREVAN (+)</t>
  </si>
  <si>
    <t>BERLINO, BRUXELLES (+)</t>
  </si>
  <si>
    <t>MARRAKECH (+)</t>
  </si>
  <si>
    <t>BERLINO, BRUXELLES, WEISSENHAUS (+)</t>
  </si>
  <si>
    <t>TORINO (+)</t>
  </si>
  <si>
    <t>MADRID (+)</t>
  </si>
  <si>
    <t>WASHINGTON (+)</t>
  </si>
  <si>
    <t>BUCAREST (+)</t>
  </si>
  <si>
    <t>BEIRUT (+)</t>
  </si>
  <si>
    <t>(+) Volo di Stato</t>
  </si>
  <si>
    <t>TUNISI (+)</t>
  </si>
  <si>
    <t>MONACO, BRUXELLES (+)</t>
  </si>
  <si>
    <t>IL CAIRO, BRUXELLES, TRIESTE (#)</t>
  </si>
  <si>
    <t>(#) Parte di tratta con volo di Stato</t>
  </si>
  <si>
    <t>MIN. PLEN. L. SABBATUCCI - DIRETTORE GENERALE PER LA MONDIALIZZAZIONE E LE QUESTIONI GLOBALI - DATI MISSIONI FINO A CESSAZIONE 2022</t>
  </si>
  <si>
    <t>MIN. PLEN. F. CASSESE - DIRETTORE GENERALE PER LA COOPERAZIONE ALLO SVILUPPO - DATI MISSIONI FINO A CESSAZIONE (OTT. 2022)</t>
  </si>
  <si>
    <t>MIN. PLEN. S. ZANINI - CAPO DEL SERVIZIO PER GLI AFFARI GIURIDICI, CONTENZIOSO DIPLOMATICO E TRATTATI - DATI MISSIONI</t>
  </si>
  <si>
    <t>AMB. E. ANGELONI - DIRETTORE GENERALE PER IL SISTEMA PAESE - DATI MISSIONI</t>
  </si>
  <si>
    <t>IL CAIRO</t>
  </si>
  <si>
    <t>MIN. PLEN. A. TIRITICCO - ISPETTORE GENERALE PER IL MINISTERO E GLI UFFICI ALL'ESTERO - DATI MISSIONI ISPETTIVE (ASS. 16.12.2022)</t>
  </si>
  <si>
    <t>AMB. R. GUARIGLIA - SEGRETARIO GENERALE - DATI MISSIONI (ASS. 2023)</t>
  </si>
  <si>
    <t>ALTRE SPESE*</t>
  </si>
  <si>
    <t>Bologna/ Maranello 4-5.4.2022 (preparatoria)</t>
  </si>
  <si>
    <t>Bruxelles 16-18.5.2022 (missione annullata, costi sostenuti al netto rimborsi)</t>
  </si>
  <si>
    <t>Torino 18-20.05.2022</t>
  </si>
  <si>
    <t>Milano 20-22.07.2022 (solo rimborsi pasto, alloggio autonomo, trasferimento Stresa-Milano con auto di servizio)</t>
  </si>
  <si>
    <t>Maranello 12-13.9.2023</t>
  </si>
  <si>
    <t>Lisbona-Porto 20-23.04.2022 (preparatoria)</t>
  </si>
  <si>
    <t>Francoforte - Strasburgo 12-14.4.2022 (preparatoria)</t>
  </si>
  <si>
    <t>Strasburgo 26-27.4.2022</t>
  </si>
  <si>
    <t>Portogallo 4-5.5.2022</t>
  </si>
  <si>
    <t>Mozambico, Maputo 12-17.6.2022 (preparatoria)</t>
  </si>
  <si>
    <t>Zambia, Lusaka 19-24.6.2022 (preparatoria)</t>
  </si>
  <si>
    <t>Albania, Tirana 22-24.8.2022 + Macedonia del Nord, Skopje 24-26.8.2022 (preparatoria)</t>
  </si>
  <si>
    <t>Albania, Tirana 7-8.9.2022 + Macedonia del Nord 8-9.9.2022</t>
  </si>
  <si>
    <t>Malta, 20-21.9.2022</t>
  </si>
  <si>
    <t>fonte BKI**tasso di cambio Euro-USD medio luglio 2022 1 EUR = 1.0179 USD</t>
  </si>
  <si>
    <t>* Altre spese include: hotel, rimborso pasti o diaria lorda ove prevista</t>
  </si>
  <si>
    <t>AMB. I. LAMBERTINI - CAPO DEL CERIMONIALE DIPLOMATICO - DATI MISSIONI (FINO A CESSAZIONE 5.10.2022)</t>
  </si>
  <si>
    <t>Mozambico, Maputo 4-6.7.2022 + Zambia 6-8.7.2022 **</t>
  </si>
  <si>
    <t>SPESE VIAGGIO (TRENO)</t>
  </si>
  <si>
    <t>SPESE VIAGGIO (AEREO)</t>
  </si>
  <si>
    <t>Maranello 12-13.09.2022</t>
  </si>
  <si>
    <t>Milano 6-8.12.2022 + Praga 8-9.12.2022</t>
  </si>
  <si>
    <t>Malta, 5-6.10.2022</t>
  </si>
  <si>
    <t>Paesi Bassi, 10-14.10.2022</t>
  </si>
  <si>
    <t>fonte BKI ** tasso di cambio Euro-CHF OTTOBRE 2022 1 EUR = 0,9791</t>
  </si>
  <si>
    <t>Svizzera, Berna 24-27.10.2022**</t>
  </si>
  <si>
    <t>Svizzera, Berna 28-30.11.2022***</t>
  </si>
  <si>
    <t>fonte BKI *** tasso di cambio Euro-CHF NOVEMBRE 2022 1 EUR = 0,9842</t>
  </si>
  <si>
    <t>Napoli 19.1.2023</t>
  </si>
  <si>
    <t>Palermo 21-23.2.2023</t>
  </si>
  <si>
    <t>Kenya 15-20.2.2023</t>
  </si>
  <si>
    <t>TOT. MISS. 2022</t>
  </si>
  <si>
    <t>TOT. MISS. 2023</t>
  </si>
  <si>
    <t xml:space="preserve">MIN. PLEN. B. A. PASQUINO - CAPO DEL CERIMONIALE DIPLOMATICO - DATI MISSIONI </t>
  </si>
  <si>
    <t>KARACHI/ISLAMABAD</t>
  </si>
  <si>
    <t>SINGAPORE</t>
  </si>
  <si>
    <t>DAR ES SALAAM</t>
  </si>
  <si>
    <t>MIN. PLEN. L. VIGNALI - DIRETTORE GENERALE PER L'IMMIGRAZIONE E GLI ITALIANI ALL'ESTERO - DATI MISSIONI</t>
  </si>
  <si>
    <t xml:space="preserve">MIN. PLEN. N. QUINTAVALLE - ISPETTRICE GENERALE PER IL MINISTERO E GLI UFFICI ALL'ESTERO - DATI MISSIONI ISPETTIVE (FINO A CESSAZIONE SETT. 2022) </t>
  </si>
  <si>
    <t>AMB. V. LOMONACO - DIRETTORE GENERALE PER LA MONDIALIZZAZIONE E LE QUESTIONI GLOBALI - DATI MISSIONI (ASS. 1.7.2022)</t>
  </si>
  <si>
    <t>AMB. T. CASTALDO - DIRETTORE GENERALE PER LA COOPAZIONE ALLO SVILUPPO DATI MISSIONI (ASS. 13.12.2022)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</si>
</sst>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\ &quot;€&quot;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9C0006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2" borderId="0" xfId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0" fillId="0" borderId="0" xfId="0" applyFill="1" applyBorder="1"/>
    <xf numFmtId="0" fontId="4" fillId="0" borderId="0" xfId="0" applyFont="1"/>
    <xf numFmtId="164" fontId="5" fillId="2" borderId="1" xfId="1" applyNumberFormat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2" borderId="0" xfId="1" applyFont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5" fontId="4" fillId="0" borderId="1" xfId="0" applyNumberFormat="1" applyFont="1" applyBorder="1"/>
    <xf numFmtId="165" fontId="4" fillId="0" borderId="4" xfId="0" applyNumberFormat="1" applyFont="1" applyBorder="1"/>
    <xf numFmtId="165" fontId="6" fillId="0" borderId="3" xfId="0" applyNumberFormat="1" applyFont="1" applyBorder="1"/>
    <xf numFmtId="164" fontId="4" fillId="0" borderId="5" xfId="0" applyNumberFormat="1" applyFont="1" applyBorder="1"/>
    <xf numFmtId="165" fontId="4" fillId="0" borderId="2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0" fontId="5" fillId="2" borderId="1" xfId="1" applyFont="1" applyBorder="1" applyAlignment="1">
      <alignment horizontal="center" vertical="center"/>
    </xf>
    <xf numFmtId="0" fontId="4" fillId="0" borderId="0" xfId="0" applyFont="1" applyFill="1" applyBorder="1"/>
    <xf numFmtId="164" fontId="6" fillId="0" borderId="1" xfId="0" applyNumberFormat="1" applyFont="1" applyBorder="1"/>
    <xf numFmtId="164" fontId="4" fillId="0" borderId="4" xfId="0" applyNumberFormat="1" applyFont="1" applyBorder="1"/>
    <xf numFmtId="164" fontId="6" fillId="0" borderId="3" xfId="0" applyNumberFormat="1" applyFont="1" applyBorder="1"/>
    <xf numFmtId="0" fontId="5" fillId="2" borderId="1" xfId="1" applyFont="1" applyBorder="1" applyAlignment="1">
      <alignment horizontal="center" vertical="center" wrapText="1"/>
    </xf>
    <xf numFmtId="4" fontId="5" fillId="2" borderId="1" xfId="1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7" fillId="0" borderId="0" xfId="0" applyFont="1"/>
    <xf numFmtId="0" fontId="5" fillId="0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4" fillId="0" borderId="0" xfId="0" applyNumberFormat="1" applyFont="1" applyFill="1" applyBorder="1"/>
    <xf numFmtId="0" fontId="4" fillId="0" borderId="0" xfId="0" applyFont="1" applyAlignment="1">
      <alignment horizontal="center"/>
    </xf>
    <xf numFmtId="4" fontId="6" fillId="0" borderId="3" xfId="0" applyNumberFormat="1" applyFont="1" applyBorder="1"/>
    <xf numFmtId="44" fontId="4" fillId="0" borderId="1" xfId="3" applyFont="1" applyBorder="1" applyAlignment="1">
      <alignment wrapText="1"/>
    </xf>
    <xf numFmtId="44" fontId="4" fillId="0" borderId="1" xfId="3" applyFont="1" applyBorder="1"/>
    <xf numFmtId="44" fontId="4" fillId="0" borderId="5" xfId="3" applyFont="1" applyBorder="1"/>
    <xf numFmtId="44" fontId="6" fillId="0" borderId="6" xfId="3" applyFont="1" applyBorder="1"/>
    <xf numFmtId="44" fontId="6" fillId="0" borderId="3" xfId="3" applyFont="1" applyBorder="1"/>
    <xf numFmtId="0" fontId="4" fillId="0" borderId="7" xfId="0" applyFont="1" applyBorder="1" applyAlignment="1">
      <alignment horizontal="center"/>
    </xf>
    <xf numFmtId="4" fontId="6" fillId="0" borderId="0" xfId="0" applyNumberFormat="1" applyFont="1"/>
    <xf numFmtId="44" fontId="4" fillId="0" borderId="0" xfId="3" applyFont="1" applyBorder="1"/>
    <xf numFmtId="44" fontId="4" fillId="0" borderId="4" xfId="3" applyFont="1" applyBorder="1"/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8" fillId="0" borderId="0" xfId="0" applyFont="1"/>
    <xf numFmtId="43" fontId="4" fillId="0" borderId="1" xfId="2" applyFont="1" applyBorder="1" applyAlignment="1">
      <alignment wrapText="1"/>
    </xf>
    <xf numFmtId="43" fontId="4" fillId="0" borderId="1" xfId="2" applyFont="1" applyBorder="1"/>
    <xf numFmtId="0" fontId="5" fillId="0" borderId="0" xfId="1" applyFont="1" applyFill="1" applyAlignment="1">
      <alignment horizontal="center" vertical="center"/>
    </xf>
    <xf numFmtId="43" fontId="6" fillId="0" borderId="6" xfId="0" applyNumberFormat="1" applyFont="1" applyBorder="1"/>
    <xf numFmtId="43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4" fontId="12" fillId="0" borderId="1" xfId="3" applyFont="1" applyBorder="1"/>
    <xf numFmtId="44" fontId="4" fillId="3" borderId="1" xfId="3" applyFont="1" applyFill="1" applyBorder="1"/>
    <xf numFmtId="44" fontId="11" fillId="0" borderId="1" xfId="3" applyFont="1" applyBorder="1"/>
    <xf numFmtId="44" fontId="6" fillId="0" borderId="3" xfId="0" applyNumberFormat="1" applyFont="1" applyBorder="1"/>
    <xf numFmtId="0" fontId="4" fillId="0" borderId="0" xfId="0" applyFont="1" applyBorder="1" applyAlignment="1">
      <alignment wrapText="1"/>
    </xf>
    <xf numFmtId="44" fontId="12" fillId="0" borderId="0" xfId="3" applyFont="1" applyBorder="1"/>
    <xf numFmtId="0" fontId="14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44" fontId="6" fillId="0" borderId="0" xfId="0" applyNumberFormat="1" applyFont="1" applyBorder="1"/>
    <xf numFmtId="0" fontId="6" fillId="0" borderId="0" xfId="0" applyFont="1" applyAlignment="1">
      <alignment horizont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/>
    <xf numFmtId="164" fontId="4" fillId="0" borderId="4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/>
    <xf numFmtId="16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/>
    <xf numFmtId="164" fontId="6" fillId="0" borderId="0" xfId="0" applyNumberFormat="1" applyFont="1" applyBorder="1"/>
    <xf numFmtId="0" fontId="5" fillId="3" borderId="1" xfId="1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/>
    </xf>
    <xf numFmtId="165" fontId="6" fillId="0" borderId="1" xfId="0" applyNumberFormat="1" applyFont="1" applyBorder="1"/>
    <xf numFmtId="0" fontId="15" fillId="2" borderId="1" xfId="1" applyFont="1" applyBorder="1" applyAlignment="1">
      <alignment horizontal="center" vertical="center" wrapText="1"/>
    </xf>
    <xf numFmtId="0" fontId="15" fillId="2" borderId="1" xfId="1" applyFont="1" applyBorder="1" applyAlignment="1">
      <alignment horizontal="center" vertical="center"/>
    </xf>
    <xf numFmtId="164" fontId="15" fillId="2" borderId="1" xfId="1" applyNumberFormat="1" applyFont="1" applyBorder="1" applyAlignment="1">
      <alignment horizontal="center" vertical="center" wrapText="1"/>
    </xf>
    <xf numFmtId="4" fontId="15" fillId="2" borderId="1" xfId="1" applyNumberFormat="1" applyFont="1" applyBorder="1" applyAlignment="1">
      <alignment horizontal="center" vertical="center" wrapText="1"/>
    </xf>
    <xf numFmtId="0" fontId="15" fillId="2" borderId="4" xfId="1" applyFont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</cellXfs>
  <cellStyles count="4">
    <cellStyle name="Migliaia" xfId="2" builtinId="3"/>
    <cellStyle name="Normale" xfId="0" builtinId="0"/>
    <cellStyle name="Valore non valido" xfId="1" builtinId="27"/>
    <cellStyle name="Valuta" xfId="3" builtinId="4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D12" sqref="D12"/>
    </sheetView>
  </sheetViews>
  <sheetFormatPr defaultRowHeight="14.5" x14ac:dyDescent="0.35"/>
  <cols>
    <col min="1" max="1" width="20.36328125" customWidth="1"/>
    <col min="2" max="2" width="15.90625" customWidth="1"/>
    <col min="3" max="3" width="15.7265625" customWidth="1"/>
    <col min="4" max="4" width="15.08984375" customWidth="1"/>
    <col min="5" max="5" width="17.7265625" style="7" customWidth="1"/>
    <col min="6" max="6" width="16" customWidth="1"/>
    <col min="7" max="7" width="14.54296875" customWidth="1"/>
    <col min="8" max="8" width="11.453125" customWidth="1"/>
  </cols>
  <sheetData>
    <row r="1" spans="1:14" x14ac:dyDescent="0.35">
      <c r="A1" s="61" t="s">
        <v>169</v>
      </c>
      <c r="B1" s="61"/>
      <c r="C1" s="61"/>
      <c r="D1" s="61"/>
      <c r="E1" s="61"/>
      <c r="F1" s="61"/>
      <c r="G1" s="61"/>
    </row>
    <row r="2" spans="1:14" s="3" customFormat="1" ht="51" customHeight="1" thickBot="1" x14ac:dyDescent="0.4">
      <c r="A2" s="26" t="s">
        <v>35</v>
      </c>
      <c r="B2" s="31" t="s">
        <v>45</v>
      </c>
      <c r="C2" s="31" t="s">
        <v>137</v>
      </c>
      <c r="D2" s="95" t="s">
        <v>203</v>
      </c>
      <c r="E2" s="101"/>
      <c r="F2" s="101"/>
      <c r="G2" s="101"/>
      <c r="H2" s="93"/>
      <c r="I2" s="93"/>
      <c r="J2" s="93"/>
      <c r="K2" s="93"/>
      <c r="L2" s="93"/>
      <c r="M2" s="93"/>
      <c r="N2" s="93"/>
    </row>
    <row r="3" spans="1:14" ht="15" thickBot="1" x14ac:dyDescent="0.4">
      <c r="A3" s="36"/>
      <c r="B3" s="41"/>
      <c r="C3" s="42"/>
      <c r="D3" s="44"/>
      <c r="E3" s="11"/>
      <c r="F3" s="11"/>
      <c r="G3" s="11"/>
    </row>
    <row r="4" spans="1:14" x14ac:dyDescent="0.35">
      <c r="A4" s="38"/>
      <c r="B4" s="11"/>
      <c r="C4" s="11"/>
      <c r="D4" s="11"/>
      <c r="E4" s="11"/>
      <c r="F4" s="11"/>
      <c r="G4" s="11"/>
    </row>
    <row r="5" spans="1:14" x14ac:dyDescent="0.35">
      <c r="A5" s="62" t="s">
        <v>16</v>
      </c>
      <c r="B5" s="11"/>
      <c r="C5" s="11"/>
      <c r="D5" s="11"/>
      <c r="E5" s="11"/>
      <c r="F5" s="11"/>
      <c r="G5" s="11"/>
    </row>
    <row r="6" spans="1:14" x14ac:dyDescent="0.35">
      <c r="A6" s="38"/>
      <c r="B6" s="11"/>
      <c r="C6" s="11"/>
      <c r="D6" s="11"/>
      <c r="E6" s="11"/>
      <c r="F6" s="11"/>
      <c r="G6" s="11"/>
    </row>
    <row r="7" spans="1:14" x14ac:dyDescent="0.35">
      <c r="A7" s="38"/>
      <c r="B7" s="11"/>
      <c r="C7" s="11"/>
      <c r="D7" s="11"/>
      <c r="E7" s="11"/>
      <c r="F7" s="11"/>
      <c r="G7" s="11"/>
    </row>
    <row r="8" spans="1:14" x14ac:dyDescent="0.35">
      <c r="A8" s="63" t="s">
        <v>139</v>
      </c>
      <c r="B8" s="11"/>
      <c r="C8" s="11"/>
      <c r="D8" s="11"/>
      <c r="E8" s="11"/>
      <c r="F8" s="11"/>
      <c r="G8" s="11"/>
    </row>
    <row r="9" spans="1:14" x14ac:dyDescent="0.35">
      <c r="A9" s="38"/>
      <c r="B9" s="11"/>
      <c r="C9" s="11"/>
      <c r="D9" s="11"/>
      <c r="E9" s="11"/>
      <c r="F9" s="11"/>
      <c r="G9" s="11"/>
    </row>
    <row r="10" spans="1:14" x14ac:dyDescent="0.35">
      <c r="A10" s="38"/>
      <c r="B10" s="11"/>
      <c r="C10" s="11"/>
      <c r="D10" s="11"/>
      <c r="E10" s="11"/>
      <c r="F10" s="11"/>
      <c r="G10" s="11"/>
    </row>
    <row r="11" spans="1:14" x14ac:dyDescent="0.35">
      <c r="A11" s="38"/>
      <c r="B11" s="11"/>
      <c r="C11" s="11"/>
      <c r="D11" s="11"/>
      <c r="E11" s="11"/>
      <c r="F11" s="11"/>
      <c r="G11" s="11"/>
    </row>
    <row r="12" spans="1:14" x14ac:dyDescent="0.35">
      <c r="A12" s="33"/>
      <c r="B12" s="33"/>
      <c r="C12" s="33"/>
      <c r="D12" s="33"/>
      <c r="E12" s="38"/>
      <c r="F12" s="11"/>
      <c r="G12" s="11"/>
      <c r="H12" s="11"/>
      <c r="I12" s="11"/>
      <c r="J12" s="11"/>
      <c r="K12" s="11"/>
    </row>
    <row r="13" spans="1:14" x14ac:dyDescent="0.35">
      <c r="A13" s="33"/>
      <c r="B13" s="33"/>
      <c r="C13" s="33"/>
      <c r="D13" s="33"/>
      <c r="E13" s="38"/>
      <c r="F13" s="11"/>
      <c r="G13" s="11"/>
      <c r="H13" s="11"/>
      <c r="I13" s="11"/>
      <c r="J13" s="11"/>
      <c r="K13" s="11"/>
    </row>
    <row r="14" spans="1:14" x14ac:dyDescent="0.35">
      <c r="A14" s="33"/>
      <c r="B14" s="33"/>
      <c r="C14" s="33"/>
      <c r="D14" s="33"/>
      <c r="E14" s="38"/>
      <c r="F14" s="11"/>
      <c r="G14" s="11"/>
      <c r="H14" s="11"/>
      <c r="I14" s="11"/>
      <c r="J14" s="11"/>
      <c r="K14" s="11"/>
    </row>
    <row r="15" spans="1:14" x14ac:dyDescent="0.35">
      <c r="A15" s="33"/>
      <c r="B15" s="33"/>
      <c r="C15" s="33"/>
      <c r="D15" s="33"/>
      <c r="E15" s="38"/>
      <c r="F15" s="11"/>
      <c r="G15" s="11"/>
      <c r="H15" s="11"/>
      <c r="I15" s="11"/>
      <c r="J15" s="11"/>
      <c r="K15" s="11"/>
    </row>
    <row r="16" spans="1:14" x14ac:dyDescent="0.35">
      <c r="A16" s="33"/>
      <c r="B16" s="33"/>
      <c r="C16" s="33"/>
      <c r="D16" s="33"/>
      <c r="E16" s="38"/>
      <c r="F16" s="11"/>
      <c r="G16" s="11"/>
      <c r="H16" s="11"/>
      <c r="I16" s="11"/>
      <c r="J16" s="11"/>
      <c r="K16" s="11"/>
    </row>
    <row r="17" spans="1:11" x14ac:dyDescent="0.35">
      <c r="A17" s="33"/>
      <c r="B17" s="33"/>
      <c r="C17" s="33"/>
      <c r="D17" s="33"/>
      <c r="E17" s="38"/>
      <c r="F17" s="11"/>
      <c r="G17" s="11"/>
      <c r="H17" s="11"/>
      <c r="I17" s="11"/>
      <c r="J17" s="11"/>
      <c r="K17" s="11"/>
    </row>
    <row r="18" spans="1:11" x14ac:dyDescent="0.35">
      <c r="A18" s="33"/>
      <c r="B18" s="33"/>
      <c r="C18" s="33"/>
      <c r="D18" s="33"/>
      <c r="E18" s="38"/>
      <c r="F18" s="11"/>
      <c r="G18" s="11"/>
      <c r="H18" s="11"/>
      <c r="I18" s="11"/>
      <c r="J18" s="11"/>
      <c r="K18" s="11"/>
    </row>
    <row r="19" spans="1:11" x14ac:dyDescent="0.35">
      <c r="A19" s="33"/>
      <c r="B19" s="33"/>
      <c r="C19" s="33"/>
      <c r="D19" s="33"/>
      <c r="E19" s="38"/>
      <c r="F19" s="11"/>
      <c r="G19" s="11"/>
      <c r="H19" s="11"/>
      <c r="I19" s="11"/>
      <c r="J19" s="11"/>
      <c r="K19" s="11"/>
    </row>
    <row r="20" spans="1:11" x14ac:dyDescent="0.35">
      <c r="A20" s="33"/>
      <c r="B20" s="33"/>
      <c r="C20" s="33"/>
      <c r="D20" s="33"/>
      <c r="E20" s="38"/>
      <c r="F20" s="11"/>
      <c r="G20" s="11"/>
      <c r="H20" s="11"/>
      <c r="I20" s="11"/>
      <c r="J20" s="11"/>
      <c r="K20" s="11"/>
    </row>
    <row r="21" spans="1:11" x14ac:dyDescent="0.35">
      <c r="A21" s="6"/>
      <c r="B21" s="6"/>
      <c r="C21" s="6"/>
      <c r="D21" s="6"/>
    </row>
    <row r="22" spans="1:11" x14ac:dyDescent="0.35">
      <c r="A22" s="6"/>
      <c r="B22" s="6"/>
      <c r="C22" s="6"/>
      <c r="D22" s="6"/>
    </row>
    <row r="23" spans="1:11" x14ac:dyDescent="0.35">
      <c r="A23" s="6"/>
      <c r="B23" s="6"/>
      <c r="C23" s="6"/>
      <c r="D23" s="6"/>
    </row>
    <row r="24" spans="1:11" x14ac:dyDescent="0.35">
      <c r="A24" s="6"/>
      <c r="B24" s="6"/>
      <c r="C24" s="6"/>
      <c r="D24" s="6"/>
    </row>
    <row r="25" spans="1:11" x14ac:dyDescent="0.35">
      <c r="A25" s="6"/>
      <c r="B25" s="6"/>
      <c r="C25" s="6"/>
      <c r="D25" s="6"/>
    </row>
    <row r="26" spans="1:11" x14ac:dyDescent="0.35">
      <c r="A26" s="6"/>
      <c r="B26" s="6"/>
      <c r="C26" s="6"/>
      <c r="D26" s="6"/>
    </row>
    <row r="27" spans="1:11" x14ac:dyDescent="0.35">
      <c r="A27" s="6"/>
      <c r="B27" s="6"/>
      <c r="C27" s="6"/>
      <c r="D27" s="6"/>
    </row>
    <row r="28" spans="1:11" x14ac:dyDescent="0.35">
      <c r="B28" s="6"/>
      <c r="C28" s="6"/>
      <c r="D28" s="6"/>
    </row>
    <row r="29" spans="1:11" x14ac:dyDescent="0.35">
      <c r="B29" s="6"/>
      <c r="C29" s="6"/>
      <c r="D29" s="6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E2" sqref="E2"/>
    </sheetView>
  </sheetViews>
  <sheetFormatPr defaultRowHeight="14.5" x14ac:dyDescent="0.35"/>
  <cols>
    <col min="1" max="1" width="23.54296875" style="7" customWidth="1"/>
    <col min="2" max="2" width="16.26953125" style="6" customWidth="1"/>
    <col min="3" max="5" width="16" style="6" customWidth="1"/>
    <col min="6" max="6" width="19.54296875" style="7" customWidth="1"/>
    <col min="7" max="7" width="15.26953125" customWidth="1"/>
    <col min="8" max="9" width="14.1796875" customWidth="1"/>
  </cols>
  <sheetData>
    <row r="1" spans="1:15" s="11" customFormat="1" ht="14" x14ac:dyDescent="0.3">
      <c r="A1" s="60" t="s">
        <v>141</v>
      </c>
      <c r="B1" s="33"/>
      <c r="C1" s="33"/>
      <c r="D1" s="33"/>
      <c r="E1" s="33"/>
      <c r="F1" s="38"/>
    </row>
    <row r="2" spans="1:15" s="3" customFormat="1" ht="44.5" customHeight="1" x14ac:dyDescent="0.35">
      <c r="A2" s="26" t="s">
        <v>35</v>
      </c>
      <c r="B2" s="32" t="s">
        <v>43</v>
      </c>
      <c r="C2" s="32" t="s">
        <v>136</v>
      </c>
      <c r="D2" s="98" t="s">
        <v>202</v>
      </c>
      <c r="E2" s="89"/>
      <c r="F2" s="26" t="s">
        <v>35</v>
      </c>
      <c r="G2" s="31" t="s">
        <v>45</v>
      </c>
      <c r="H2" s="31" t="s">
        <v>137</v>
      </c>
      <c r="I2" s="98" t="s">
        <v>203</v>
      </c>
      <c r="J2" s="14"/>
      <c r="K2" s="14"/>
      <c r="L2" s="14"/>
      <c r="M2" s="14"/>
      <c r="N2" s="14"/>
      <c r="O2" s="14"/>
    </row>
    <row r="3" spans="1:15" x14ac:dyDescent="0.35">
      <c r="A3" s="45" t="s">
        <v>37</v>
      </c>
      <c r="B3" s="41">
        <v>216.25</v>
      </c>
      <c r="C3" s="41">
        <v>15</v>
      </c>
      <c r="D3" s="41">
        <f>B3+C3</f>
        <v>231.25</v>
      </c>
      <c r="E3" s="47"/>
      <c r="F3" s="38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35">
      <c r="A4" s="36" t="s">
        <v>36</v>
      </c>
      <c r="B4" s="41">
        <v>238</v>
      </c>
      <c r="C4" s="41">
        <v>0</v>
      </c>
      <c r="D4" s="41">
        <f t="shared" ref="D4:D13" si="0">B4+C4</f>
        <v>238</v>
      </c>
      <c r="E4" s="47"/>
      <c r="F4" s="38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35">
      <c r="A5" s="36" t="s">
        <v>47</v>
      </c>
      <c r="B5" s="41">
        <v>276.39999999999998</v>
      </c>
      <c r="C5" s="41">
        <v>0</v>
      </c>
      <c r="D5" s="41">
        <f t="shared" si="0"/>
        <v>276.39999999999998</v>
      </c>
      <c r="E5" s="47"/>
      <c r="F5" s="38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35">
      <c r="A6" s="36" t="s">
        <v>48</v>
      </c>
      <c r="B6" s="41">
        <v>231.8</v>
      </c>
      <c r="C6" s="41">
        <v>381.8</v>
      </c>
      <c r="D6" s="41">
        <f t="shared" si="0"/>
        <v>613.6</v>
      </c>
      <c r="E6" s="47"/>
      <c r="F6" s="38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36" t="s">
        <v>37</v>
      </c>
      <c r="B7" s="41">
        <v>294.25</v>
      </c>
      <c r="C7" s="41">
        <v>93</v>
      </c>
      <c r="D7" s="41">
        <f t="shared" si="0"/>
        <v>387.25</v>
      </c>
      <c r="E7" s="47"/>
      <c r="F7" s="38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35">
      <c r="A8" s="36" t="s">
        <v>49</v>
      </c>
      <c r="B8" s="41">
        <v>347.98</v>
      </c>
      <c r="C8" s="41">
        <v>147.19999999999999</v>
      </c>
      <c r="D8" s="41">
        <f t="shared" si="0"/>
        <v>495.18</v>
      </c>
      <c r="E8" s="47"/>
      <c r="F8" s="38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5">
      <c r="A9" s="36" t="s">
        <v>41</v>
      </c>
      <c r="B9" s="41">
        <v>501.2</v>
      </c>
      <c r="C9" s="41">
        <v>0</v>
      </c>
      <c r="D9" s="41">
        <f t="shared" si="0"/>
        <v>501.2</v>
      </c>
      <c r="E9" s="47"/>
      <c r="F9" s="38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35">
      <c r="A10" s="36" t="s">
        <v>50</v>
      </c>
      <c r="B10" s="41">
        <v>60</v>
      </c>
      <c r="C10" s="41">
        <v>0</v>
      </c>
      <c r="D10" s="41">
        <f t="shared" si="0"/>
        <v>60</v>
      </c>
      <c r="E10" s="47"/>
      <c r="F10" s="38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35">
      <c r="A11" s="36" t="s">
        <v>47</v>
      </c>
      <c r="B11" s="41"/>
      <c r="C11" s="41">
        <v>412.2</v>
      </c>
      <c r="D11" s="41">
        <f t="shared" si="0"/>
        <v>412.2</v>
      </c>
      <c r="E11" s="47"/>
      <c r="F11" s="38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35">
      <c r="A12" s="36" t="s">
        <v>51</v>
      </c>
      <c r="B12" s="41">
        <v>494.36</v>
      </c>
      <c r="C12" s="41">
        <v>219</v>
      </c>
      <c r="D12" s="41">
        <f t="shared" si="0"/>
        <v>713.36</v>
      </c>
      <c r="E12" s="47"/>
      <c r="F12" s="38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5" thickBot="1" x14ac:dyDescent="0.4">
      <c r="A13" s="36" t="s">
        <v>52</v>
      </c>
      <c r="B13" s="41">
        <v>792.09</v>
      </c>
      <c r="C13" s="41">
        <v>296.8</v>
      </c>
      <c r="D13" s="48">
        <f t="shared" si="0"/>
        <v>1088.8900000000001</v>
      </c>
      <c r="E13" s="47"/>
      <c r="F13" s="38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5" thickBot="1" x14ac:dyDescent="0.4">
      <c r="A14" s="38"/>
      <c r="B14" s="33"/>
      <c r="C14" s="33"/>
      <c r="D14" s="39">
        <f>SUM(D3:D13)</f>
        <v>5017.33</v>
      </c>
      <c r="E14" s="46"/>
      <c r="F14" s="38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35">
      <c r="A15" s="38"/>
      <c r="B15" s="33"/>
      <c r="C15" s="33"/>
      <c r="D15" s="33"/>
      <c r="E15" s="33"/>
      <c r="F15" s="38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35">
      <c r="A16" s="34" t="s">
        <v>139</v>
      </c>
      <c r="B16" s="33"/>
      <c r="C16" s="33"/>
      <c r="D16" s="33"/>
      <c r="E16" s="33"/>
      <c r="F16" s="38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35">
      <c r="A17" s="38"/>
      <c r="B17" s="33"/>
      <c r="C17" s="33"/>
      <c r="D17" s="33"/>
      <c r="E17" s="33"/>
      <c r="F17" s="38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35">
      <c r="A18" s="38"/>
      <c r="B18" s="33"/>
      <c r="C18" s="33"/>
      <c r="D18" s="33"/>
      <c r="E18" s="33"/>
      <c r="F18" s="38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5">
      <c r="A19" s="38"/>
      <c r="B19" s="33"/>
      <c r="C19" s="33"/>
      <c r="D19" s="33"/>
      <c r="E19" s="33"/>
      <c r="F19" s="38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5">
      <c r="A20" s="38"/>
      <c r="B20" s="33"/>
      <c r="C20" s="33"/>
      <c r="D20" s="33"/>
      <c r="E20" s="33"/>
      <c r="F20" s="38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5">
      <c r="A21" s="38"/>
      <c r="B21" s="33"/>
      <c r="C21" s="33"/>
      <c r="D21" s="33"/>
      <c r="E21" s="33"/>
      <c r="F21" s="38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35">
      <c r="A22" s="38"/>
      <c r="B22" s="33"/>
      <c r="C22" s="33"/>
      <c r="D22" s="33"/>
      <c r="E22" s="33"/>
      <c r="F22" s="38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35">
      <c r="A23" s="38"/>
      <c r="B23" s="33"/>
      <c r="C23" s="33"/>
      <c r="D23" s="33"/>
      <c r="E23" s="33"/>
      <c r="F23" s="38"/>
      <c r="G23" s="11"/>
      <c r="H23" s="11"/>
      <c r="I23" s="11"/>
      <c r="J23" s="11"/>
      <c r="K23" s="11"/>
      <c r="L23" s="11"/>
      <c r="M23" s="11"/>
      <c r="N23" s="11"/>
      <c r="O23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2" sqref="I2"/>
    </sheetView>
  </sheetViews>
  <sheetFormatPr defaultColWidth="10.54296875" defaultRowHeight="14.5" x14ac:dyDescent="0.35"/>
  <cols>
    <col min="1" max="1" width="17.453125" style="11" customWidth="1"/>
    <col min="2" max="2" width="18.36328125" style="11" customWidth="1"/>
    <col min="3" max="3" width="18.453125" style="11" customWidth="1"/>
    <col min="4" max="4" width="15.90625" style="11" customWidth="1"/>
    <col min="5" max="5" width="10.54296875" style="11"/>
    <col min="6" max="6" width="23.08984375" style="11" customWidth="1"/>
    <col min="7" max="7" width="18" style="11" customWidth="1"/>
    <col min="8" max="8" width="17.26953125" style="11" customWidth="1"/>
    <col min="9" max="9" width="14.08984375" style="11" customWidth="1"/>
  </cols>
  <sheetData>
    <row r="1" spans="1:9" x14ac:dyDescent="0.35">
      <c r="A1" s="59" t="s">
        <v>166</v>
      </c>
    </row>
    <row r="2" spans="1:9" s="9" customFormat="1" ht="36" customHeight="1" thickBot="1" x14ac:dyDescent="0.4">
      <c r="A2" s="31" t="s">
        <v>35</v>
      </c>
      <c r="B2" s="31" t="s">
        <v>53</v>
      </c>
      <c r="C2" s="31" t="s">
        <v>136</v>
      </c>
      <c r="D2" s="95" t="s">
        <v>202</v>
      </c>
      <c r="E2" s="55"/>
      <c r="F2" s="31" t="s">
        <v>35</v>
      </c>
      <c r="G2" s="31" t="s">
        <v>54</v>
      </c>
      <c r="H2" s="31" t="s">
        <v>137</v>
      </c>
      <c r="I2" s="95" t="s">
        <v>203</v>
      </c>
    </row>
    <row r="3" spans="1:9" ht="15" thickBot="1" x14ac:dyDescent="0.4">
      <c r="A3" s="15" t="s">
        <v>59</v>
      </c>
      <c r="B3" s="16">
        <v>66.5</v>
      </c>
      <c r="C3" s="54">
        <v>0</v>
      </c>
      <c r="D3" s="16">
        <f>B3+C3</f>
        <v>66.5</v>
      </c>
      <c r="F3" s="15" t="s">
        <v>60</v>
      </c>
      <c r="G3" s="16">
        <v>251</v>
      </c>
      <c r="H3" s="21">
        <v>270</v>
      </c>
      <c r="I3" s="20">
        <f>G3+H3</f>
        <v>521</v>
      </c>
    </row>
    <row r="4" spans="1:9" x14ac:dyDescent="0.35">
      <c r="A4" s="15" t="s">
        <v>61</v>
      </c>
      <c r="B4" s="16">
        <v>200</v>
      </c>
      <c r="C4" s="16">
        <v>150</v>
      </c>
      <c r="D4" s="16">
        <f t="shared" ref="D4:D10" si="0">B4+C4</f>
        <v>350</v>
      </c>
    </row>
    <row r="5" spans="1:9" x14ac:dyDescent="0.35">
      <c r="A5" s="15" t="s">
        <v>62</v>
      </c>
      <c r="B5" s="16">
        <v>120</v>
      </c>
      <c r="C5" s="16">
        <v>100</v>
      </c>
      <c r="D5" s="16">
        <f t="shared" si="0"/>
        <v>220</v>
      </c>
    </row>
    <row r="6" spans="1:9" x14ac:dyDescent="0.35">
      <c r="A6" s="15" t="s">
        <v>59</v>
      </c>
      <c r="B6" s="16">
        <v>210</v>
      </c>
      <c r="C6" s="16">
        <v>100</v>
      </c>
      <c r="D6" s="16">
        <f t="shared" si="0"/>
        <v>310</v>
      </c>
    </row>
    <row r="7" spans="1:9" x14ac:dyDescent="0.35">
      <c r="A7" s="15" t="s">
        <v>63</v>
      </c>
      <c r="B7" s="16">
        <v>140</v>
      </c>
      <c r="C7" s="16">
        <v>100</v>
      </c>
      <c r="D7" s="16">
        <f t="shared" si="0"/>
        <v>240</v>
      </c>
    </row>
    <row r="8" spans="1:9" x14ac:dyDescent="0.35">
      <c r="A8" s="15" t="s">
        <v>64</v>
      </c>
      <c r="B8" s="16">
        <v>200</v>
      </c>
      <c r="C8" s="16">
        <v>150</v>
      </c>
      <c r="D8" s="16">
        <f t="shared" si="0"/>
        <v>350</v>
      </c>
    </row>
    <row r="9" spans="1:9" x14ac:dyDescent="0.35">
      <c r="A9" s="15" t="s">
        <v>65</v>
      </c>
      <c r="B9" s="16">
        <v>500</v>
      </c>
      <c r="C9" s="16">
        <v>550</v>
      </c>
      <c r="D9" s="16">
        <f t="shared" si="0"/>
        <v>1050</v>
      </c>
    </row>
    <row r="10" spans="1:9" ht="15" thickBot="1" x14ac:dyDescent="0.4">
      <c r="A10" s="15" t="s">
        <v>48</v>
      </c>
      <c r="B10" s="16">
        <v>500</v>
      </c>
      <c r="C10" s="16">
        <v>200</v>
      </c>
      <c r="D10" s="29">
        <f t="shared" si="0"/>
        <v>700</v>
      </c>
    </row>
    <row r="11" spans="1:9" ht="15" thickBot="1" x14ac:dyDescent="0.4">
      <c r="D11" s="30">
        <f>SUM(D3:D10)</f>
        <v>3286.5</v>
      </c>
    </row>
    <row r="13" spans="1:9" x14ac:dyDescent="0.35">
      <c r="A13" s="34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G9" sqref="G9"/>
    </sheetView>
  </sheetViews>
  <sheetFormatPr defaultColWidth="10.54296875" defaultRowHeight="14.5" x14ac:dyDescent="0.35"/>
  <cols>
    <col min="1" max="1" width="28.453125" customWidth="1"/>
    <col min="2" max="2" width="18.90625" customWidth="1"/>
    <col min="3" max="3" width="18.36328125" customWidth="1"/>
    <col min="4" max="4" width="14.26953125" customWidth="1"/>
    <col min="5" max="5" width="9.81640625" customWidth="1"/>
    <col min="6" max="6" width="20.36328125" customWidth="1"/>
    <col min="7" max="7" width="17.453125" customWidth="1"/>
    <col min="8" max="8" width="15.36328125" customWidth="1"/>
    <col min="9" max="9" width="12.1796875" style="11" customWidth="1"/>
  </cols>
  <sheetData>
    <row r="1" spans="1:19" x14ac:dyDescent="0.35">
      <c r="A1" s="59" t="s">
        <v>208</v>
      </c>
      <c r="B1" s="11"/>
      <c r="C1" s="11"/>
      <c r="D1" s="11"/>
      <c r="E1" s="11"/>
      <c r="F1" s="11"/>
      <c r="G1" s="11"/>
      <c r="H1" s="11"/>
    </row>
    <row r="2" spans="1:19" s="3" customFormat="1" ht="36.5" customHeight="1" x14ac:dyDescent="0.35">
      <c r="A2" s="31" t="s">
        <v>35</v>
      </c>
      <c r="B2" s="31" t="s">
        <v>53</v>
      </c>
      <c r="C2" s="31" t="s">
        <v>136</v>
      </c>
      <c r="D2" s="95" t="s">
        <v>202</v>
      </c>
      <c r="E2" s="92"/>
      <c r="F2" s="31" t="s">
        <v>35</v>
      </c>
      <c r="G2" s="32" t="s">
        <v>54</v>
      </c>
      <c r="H2" s="32" t="s">
        <v>137</v>
      </c>
      <c r="I2" s="95" t="s">
        <v>203</v>
      </c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x14ac:dyDescent="0.35">
      <c r="A3" s="15" t="s">
        <v>95</v>
      </c>
      <c r="B3" s="16">
        <v>244.3</v>
      </c>
      <c r="C3" s="16">
        <v>95.6</v>
      </c>
      <c r="D3" s="16">
        <f>B3+C3</f>
        <v>339.9</v>
      </c>
      <c r="E3" s="16"/>
      <c r="F3" s="15" t="s">
        <v>96</v>
      </c>
      <c r="G3" s="16">
        <v>300.16000000000003</v>
      </c>
      <c r="H3" s="16">
        <v>0</v>
      </c>
      <c r="I3" s="18">
        <f>G3+H3</f>
        <v>300.16000000000003</v>
      </c>
    </row>
    <row r="4" spans="1:19" x14ac:dyDescent="0.35">
      <c r="A4" s="15" t="s">
        <v>97</v>
      </c>
      <c r="B4" s="16">
        <v>370.81</v>
      </c>
      <c r="C4" s="16">
        <v>169.4</v>
      </c>
      <c r="D4" s="16">
        <f t="shared" ref="D4:D26" si="0">B4+C4</f>
        <v>540.21</v>
      </c>
      <c r="E4" s="16"/>
      <c r="F4" s="15" t="s">
        <v>36</v>
      </c>
      <c r="G4" s="16">
        <v>502.12</v>
      </c>
      <c r="H4" s="16">
        <v>110</v>
      </c>
      <c r="I4" s="18">
        <f t="shared" ref="I4:I5" si="1">G4+H4</f>
        <v>612.12</v>
      </c>
    </row>
    <row r="5" spans="1:19" ht="15" thickBot="1" x14ac:dyDescent="0.4">
      <c r="A5" s="15" t="s">
        <v>98</v>
      </c>
      <c r="B5" s="16">
        <v>3811.27</v>
      </c>
      <c r="C5" s="16">
        <v>236.8</v>
      </c>
      <c r="D5" s="16">
        <f t="shared" si="0"/>
        <v>4048.07</v>
      </c>
      <c r="E5" s="16"/>
      <c r="F5" s="15" t="s">
        <v>89</v>
      </c>
      <c r="G5" s="16">
        <v>7210.8</v>
      </c>
      <c r="H5" s="16">
        <v>19.12</v>
      </c>
      <c r="I5" s="19">
        <f t="shared" si="1"/>
        <v>7229.92</v>
      </c>
    </row>
    <row r="6" spans="1:19" ht="15" thickBot="1" x14ac:dyDescent="0.4">
      <c r="A6" s="15" t="s">
        <v>99</v>
      </c>
      <c r="B6" s="16">
        <v>61.8</v>
      </c>
      <c r="C6" s="16">
        <v>28</v>
      </c>
      <c r="D6" s="16">
        <f t="shared" si="0"/>
        <v>89.8</v>
      </c>
      <c r="E6" s="90"/>
      <c r="F6" s="11"/>
      <c r="G6" s="33"/>
      <c r="H6" s="33"/>
      <c r="I6" s="20">
        <f>SUM(I3:I5)</f>
        <v>8142.2</v>
      </c>
    </row>
    <row r="7" spans="1:19" x14ac:dyDescent="0.35">
      <c r="A7" s="15" t="s">
        <v>100</v>
      </c>
      <c r="B7" s="16">
        <v>6939.07</v>
      </c>
      <c r="C7" s="16">
        <v>435.27</v>
      </c>
      <c r="D7" s="16">
        <f t="shared" si="0"/>
        <v>7374.34</v>
      </c>
      <c r="E7" s="90"/>
      <c r="F7" s="11"/>
      <c r="G7" s="11"/>
      <c r="H7" s="11"/>
    </row>
    <row r="8" spans="1:19" x14ac:dyDescent="0.35">
      <c r="A8" s="15" t="s">
        <v>101</v>
      </c>
      <c r="B8" s="16">
        <v>6834.04</v>
      </c>
      <c r="C8" s="16">
        <v>725.9</v>
      </c>
      <c r="D8" s="16">
        <f t="shared" si="0"/>
        <v>7559.94</v>
      </c>
      <c r="E8" s="90"/>
      <c r="F8" s="11"/>
      <c r="G8" s="11"/>
      <c r="H8" s="11"/>
    </row>
    <row r="9" spans="1:19" x14ac:dyDescent="0.35">
      <c r="A9" s="15" t="s">
        <v>102</v>
      </c>
      <c r="B9" s="16">
        <v>1426.76</v>
      </c>
      <c r="C9" s="16">
        <v>635.86</v>
      </c>
      <c r="D9" s="16">
        <f t="shared" si="0"/>
        <v>2062.62</v>
      </c>
      <c r="E9" s="90"/>
      <c r="F9" s="11"/>
      <c r="G9" s="11"/>
      <c r="H9" s="11"/>
    </row>
    <row r="10" spans="1:19" x14ac:dyDescent="0.35">
      <c r="A10" s="15" t="s">
        <v>103</v>
      </c>
      <c r="B10" s="16">
        <v>6697.44</v>
      </c>
      <c r="C10" s="16">
        <v>0</v>
      </c>
      <c r="D10" s="16">
        <f t="shared" si="0"/>
        <v>6697.44</v>
      </c>
      <c r="E10" s="90"/>
      <c r="F10" s="11"/>
      <c r="G10" s="11"/>
      <c r="H10" s="11"/>
    </row>
    <row r="11" spans="1:19" x14ac:dyDescent="0.35">
      <c r="A11" s="15" t="s">
        <v>104</v>
      </c>
      <c r="B11" s="16">
        <v>5736.85</v>
      </c>
      <c r="C11" s="16">
        <v>496.98</v>
      </c>
      <c r="D11" s="16">
        <f t="shared" si="0"/>
        <v>6233.83</v>
      </c>
      <c r="E11" s="90"/>
      <c r="F11" s="11"/>
      <c r="G11" s="11"/>
      <c r="H11" s="11"/>
    </row>
    <row r="12" spans="1:19" x14ac:dyDescent="0.35">
      <c r="A12" s="15" t="s">
        <v>105</v>
      </c>
      <c r="B12" s="16">
        <v>6065.83</v>
      </c>
      <c r="C12" s="16">
        <v>1136.02</v>
      </c>
      <c r="D12" s="16">
        <f t="shared" si="0"/>
        <v>7201.85</v>
      </c>
      <c r="E12" s="90"/>
      <c r="F12" s="11"/>
      <c r="G12" s="11"/>
      <c r="H12" s="11"/>
    </row>
    <row r="13" spans="1:19" x14ac:dyDescent="0.35">
      <c r="A13" s="15" t="s">
        <v>106</v>
      </c>
      <c r="B13" s="16">
        <v>129</v>
      </c>
      <c r="C13" s="16">
        <v>49.9</v>
      </c>
      <c r="D13" s="16">
        <f t="shared" si="0"/>
        <v>178.9</v>
      </c>
      <c r="E13" s="90"/>
      <c r="F13" s="11"/>
      <c r="G13" s="11"/>
      <c r="H13" s="11"/>
    </row>
    <row r="14" spans="1:19" x14ac:dyDescent="0.35">
      <c r="A14" s="15" t="s">
        <v>107</v>
      </c>
      <c r="B14" s="16">
        <v>5582.28</v>
      </c>
      <c r="C14" s="16">
        <v>192.24</v>
      </c>
      <c r="D14" s="16">
        <f t="shared" si="0"/>
        <v>5774.5199999999995</v>
      </c>
      <c r="E14" s="90"/>
      <c r="F14" s="11"/>
      <c r="G14" s="11"/>
      <c r="H14" s="11"/>
    </row>
    <row r="15" spans="1:19" x14ac:dyDescent="0.35">
      <c r="A15" s="15" t="s">
        <v>108</v>
      </c>
      <c r="B15" s="16">
        <v>569.29</v>
      </c>
      <c r="C15" s="16">
        <v>8.3000000000000007</v>
      </c>
      <c r="D15" s="16">
        <f t="shared" si="0"/>
        <v>577.58999999999992</v>
      </c>
      <c r="E15" s="90"/>
      <c r="F15" s="11"/>
      <c r="G15" s="11"/>
      <c r="H15" s="11"/>
    </row>
    <row r="16" spans="1:19" x14ac:dyDescent="0.35">
      <c r="A16" s="15" t="s">
        <v>99</v>
      </c>
      <c r="B16" s="16">
        <v>52</v>
      </c>
      <c r="C16" s="16">
        <v>388.1</v>
      </c>
      <c r="D16" s="16">
        <f t="shared" si="0"/>
        <v>440.1</v>
      </c>
      <c r="E16" s="90"/>
      <c r="F16" s="11"/>
      <c r="G16" s="11"/>
      <c r="H16" s="11"/>
    </row>
    <row r="17" spans="1:8" x14ac:dyDescent="0.35">
      <c r="A17" s="15" t="s">
        <v>109</v>
      </c>
      <c r="B17" s="16">
        <v>7852.45</v>
      </c>
      <c r="C17" s="16">
        <v>324.22000000000003</v>
      </c>
      <c r="D17" s="16">
        <f t="shared" si="0"/>
        <v>8176.67</v>
      </c>
      <c r="E17" s="90"/>
      <c r="F17" s="11"/>
      <c r="G17" s="11"/>
      <c r="H17" s="11"/>
    </row>
    <row r="18" spans="1:8" x14ac:dyDescent="0.35">
      <c r="A18" s="15" t="s">
        <v>98</v>
      </c>
      <c r="B18" s="16">
        <v>2746.45</v>
      </c>
      <c r="C18" s="16">
        <v>106.8</v>
      </c>
      <c r="D18" s="16">
        <f t="shared" si="0"/>
        <v>2853.25</v>
      </c>
      <c r="E18" s="90"/>
      <c r="F18" s="11"/>
      <c r="G18" s="11"/>
      <c r="H18" s="11"/>
    </row>
    <row r="19" spans="1:8" x14ac:dyDescent="0.35">
      <c r="A19" s="15" t="s">
        <v>110</v>
      </c>
      <c r="B19" s="16">
        <v>645.07000000000005</v>
      </c>
      <c r="C19" s="16">
        <v>0</v>
      </c>
      <c r="D19" s="16">
        <f t="shared" si="0"/>
        <v>645.07000000000005</v>
      </c>
      <c r="E19" s="90"/>
      <c r="F19" s="11"/>
      <c r="G19" s="11"/>
      <c r="H19" s="11"/>
    </row>
    <row r="20" spans="1:8" x14ac:dyDescent="0.35">
      <c r="A20" s="15" t="s">
        <v>111</v>
      </c>
      <c r="B20" s="16">
        <v>1499.48</v>
      </c>
      <c r="C20" s="16">
        <v>30.7</v>
      </c>
      <c r="D20" s="16">
        <f t="shared" si="0"/>
        <v>1530.18</v>
      </c>
      <c r="E20" s="90"/>
      <c r="F20" s="11"/>
      <c r="G20" s="11"/>
      <c r="H20" s="11"/>
    </row>
    <row r="21" spans="1:8" x14ac:dyDescent="0.35">
      <c r="A21" s="15" t="s">
        <v>112</v>
      </c>
      <c r="B21" s="16">
        <v>4269.55</v>
      </c>
      <c r="C21" s="16">
        <v>420.56</v>
      </c>
      <c r="D21" s="16">
        <f t="shared" si="0"/>
        <v>4690.1100000000006</v>
      </c>
      <c r="E21" s="90"/>
      <c r="F21" s="11"/>
      <c r="G21" s="11"/>
      <c r="H21" s="11"/>
    </row>
    <row r="22" spans="1:8" x14ac:dyDescent="0.35">
      <c r="A22" s="15" t="s">
        <v>113</v>
      </c>
      <c r="B22" s="16">
        <v>3003.77</v>
      </c>
      <c r="C22" s="16">
        <v>592.53</v>
      </c>
      <c r="D22" s="16">
        <f t="shared" si="0"/>
        <v>3596.3</v>
      </c>
      <c r="E22" s="90"/>
      <c r="F22" s="11"/>
      <c r="G22" s="11"/>
      <c r="H22" s="11"/>
    </row>
    <row r="23" spans="1:8" x14ac:dyDescent="0.35">
      <c r="A23" s="15" t="s">
        <v>114</v>
      </c>
      <c r="B23" s="16">
        <v>1518.28</v>
      </c>
      <c r="C23" s="16">
        <v>387.44</v>
      </c>
      <c r="D23" s="16">
        <f t="shared" si="0"/>
        <v>1905.72</v>
      </c>
      <c r="E23" s="90"/>
      <c r="F23" s="11"/>
      <c r="G23" s="11"/>
      <c r="H23" s="11"/>
    </row>
    <row r="24" spans="1:8" x14ac:dyDescent="0.35">
      <c r="A24" s="15" t="s">
        <v>115</v>
      </c>
      <c r="B24" s="16">
        <v>571.99</v>
      </c>
      <c r="C24" s="16">
        <v>14.7</v>
      </c>
      <c r="D24" s="16">
        <f t="shared" si="0"/>
        <v>586.69000000000005</v>
      </c>
      <c r="E24" s="90"/>
      <c r="F24" s="11"/>
      <c r="G24" s="11"/>
      <c r="H24" s="11"/>
    </row>
    <row r="25" spans="1:8" x14ac:dyDescent="0.35">
      <c r="A25" s="15" t="s">
        <v>116</v>
      </c>
      <c r="B25" s="16" t="s">
        <v>117</v>
      </c>
      <c r="C25" s="16">
        <v>138.96</v>
      </c>
      <c r="D25" s="16">
        <f>C25</f>
        <v>138.96</v>
      </c>
      <c r="E25" s="90"/>
      <c r="F25" s="11"/>
      <c r="G25" s="11"/>
      <c r="H25" s="11"/>
    </row>
    <row r="26" spans="1:8" ht="15" thickBot="1" x14ac:dyDescent="0.4">
      <c r="A26" s="15" t="s">
        <v>110</v>
      </c>
      <c r="B26" s="16">
        <v>653.07000000000005</v>
      </c>
      <c r="C26" s="16">
        <v>10</v>
      </c>
      <c r="D26" s="29">
        <f t="shared" si="0"/>
        <v>663.07</v>
      </c>
      <c r="E26" s="90"/>
      <c r="F26" s="11"/>
      <c r="G26" s="11"/>
      <c r="H26" s="11"/>
    </row>
    <row r="27" spans="1:8" ht="15" thickBot="1" x14ac:dyDescent="0.4">
      <c r="A27" s="11"/>
      <c r="B27" s="11"/>
      <c r="C27" s="11"/>
      <c r="D27" s="30">
        <f>SUM(D3:D26)</f>
        <v>73905.13</v>
      </c>
      <c r="E27" s="91"/>
      <c r="F27" s="11"/>
      <c r="G27" s="11"/>
      <c r="H27" s="11"/>
    </row>
    <row r="28" spans="1:8" x14ac:dyDescent="0.35">
      <c r="A28" s="11"/>
      <c r="B28" s="11"/>
      <c r="C28" s="11"/>
      <c r="D28" s="11"/>
      <c r="E28" s="11"/>
      <c r="F28" s="11"/>
      <c r="G28" s="11"/>
      <c r="H28" s="11"/>
    </row>
    <row r="29" spans="1:8" x14ac:dyDescent="0.35">
      <c r="A29" s="34" t="s">
        <v>139</v>
      </c>
      <c r="B29" s="11"/>
      <c r="C29" s="11"/>
      <c r="D29" s="11"/>
      <c r="E29" s="11"/>
      <c r="F29" s="11"/>
      <c r="G29" s="11"/>
      <c r="H29" s="11"/>
    </row>
    <row r="30" spans="1:8" x14ac:dyDescent="0.35">
      <c r="A30" s="11"/>
      <c r="B30" s="11"/>
      <c r="C30" s="11"/>
      <c r="D30" s="11"/>
      <c r="E30" s="11"/>
      <c r="F30" s="11"/>
      <c r="G30" s="11"/>
      <c r="H30" s="11"/>
    </row>
    <row r="31" spans="1:8" x14ac:dyDescent="0.35">
      <c r="A31" s="11"/>
      <c r="B31" s="11"/>
      <c r="C31" s="11"/>
      <c r="D31" s="11"/>
      <c r="E31" s="11"/>
      <c r="F31" s="11"/>
      <c r="G31" s="11"/>
      <c r="H31" s="11"/>
    </row>
    <row r="32" spans="1:8" x14ac:dyDescent="0.35">
      <c r="A32" s="11"/>
      <c r="B32" s="11"/>
      <c r="C32" s="11"/>
      <c r="D32" s="11"/>
      <c r="E32" s="11"/>
      <c r="F32" s="11"/>
      <c r="G32" s="11"/>
      <c r="H32" s="11"/>
    </row>
    <row r="33" spans="1:8" x14ac:dyDescent="0.35">
      <c r="A33" s="11"/>
      <c r="B33" s="11"/>
      <c r="C33" s="11"/>
      <c r="D33" s="11"/>
      <c r="E33" s="11"/>
      <c r="F33" s="11"/>
      <c r="G33" s="11"/>
      <c r="H33" s="11"/>
    </row>
    <row r="34" spans="1:8" x14ac:dyDescent="0.35">
      <c r="A34" s="11"/>
      <c r="B34" s="11"/>
      <c r="C34" s="11"/>
      <c r="D34" s="11"/>
      <c r="E34" s="11"/>
      <c r="F34" s="11"/>
      <c r="G34" s="11"/>
      <c r="H34" s="11"/>
    </row>
    <row r="35" spans="1:8" x14ac:dyDescent="0.35">
      <c r="A35" s="11"/>
      <c r="B35" s="11"/>
      <c r="C35" s="11"/>
      <c r="D35" s="11"/>
      <c r="E35" s="11"/>
      <c r="F35" s="11"/>
      <c r="G35" s="11"/>
      <c r="H35" s="11"/>
    </row>
    <row r="36" spans="1:8" x14ac:dyDescent="0.35">
      <c r="A36" s="11"/>
      <c r="B36" s="11"/>
      <c r="C36" s="11"/>
      <c r="D36" s="11"/>
      <c r="E36" s="11"/>
      <c r="F36" s="11"/>
      <c r="G36" s="11"/>
      <c r="H36" s="11"/>
    </row>
    <row r="37" spans="1:8" x14ac:dyDescent="0.35">
      <c r="A37" s="11"/>
      <c r="B37" s="11"/>
      <c r="C37" s="11"/>
      <c r="D37" s="11"/>
      <c r="E37" s="11"/>
      <c r="F37" s="11"/>
      <c r="G37" s="11"/>
      <c r="H37" s="11"/>
    </row>
    <row r="38" spans="1:8" x14ac:dyDescent="0.35">
      <c r="A38" s="11"/>
      <c r="B38" s="11"/>
      <c r="C38" s="11"/>
      <c r="D38" s="11"/>
      <c r="E38" s="11"/>
      <c r="F38" s="11"/>
      <c r="G38" s="11"/>
      <c r="H38" s="11"/>
    </row>
    <row r="39" spans="1:8" x14ac:dyDescent="0.35">
      <c r="A39" s="11"/>
      <c r="B39" s="11"/>
      <c r="C39" s="11"/>
      <c r="D39" s="11"/>
      <c r="E39" s="11"/>
      <c r="F39" s="11"/>
      <c r="G39" s="11"/>
      <c r="H39" s="11"/>
    </row>
    <row r="40" spans="1:8" x14ac:dyDescent="0.35">
      <c r="A40" s="11"/>
      <c r="B40" s="11"/>
      <c r="C40" s="11"/>
      <c r="D40" s="11"/>
      <c r="E40" s="11"/>
      <c r="F40" s="11"/>
      <c r="G40" s="11"/>
      <c r="H40" s="11"/>
    </row>
    <row r="41" spans="1:8" x14ac:dyDescent="0.35">
      <c r="A41" s="11"/>
      <c r="B41" s="11"/>
      <c r="C41" s="11"/>
      <c r="D41" s="11"/>
      <c r="E41" s="11"/>
      <c r="F41" s="11"/>
      <c r="G41" s="11"/>
      <c r="H41" s="11"/>
    </row>
    <row r="42" spans="1:8" x14ac:dyDescent="0.35">
      <c r="A42" s="11"/>
      <c r="B42" s="11"/>
      <c r="C42" s="11"/>
      <c r="D42" s="11"/>
      <c r="E42" s="11"/>
      <c r="F42" s="11"/>
      <c r="G42" s="11"/>
      <c r="H42" s="11"/>
    </row>
    <row r="43" spans="1:8" x14ac:dyDescent="0.35">
      <c r="A43" s="11"/>
      <c r="B43" s="11"/>
      <c r="C43" s="11"/>
      <c r="D43" s="11"/>
      <c r="E43" s="11"/>
      <c r="F43" s="11"/>
      <c r="G43" s="11"/>
      <c r="H43" s="11"/>
    </row>
    <row r="44" spans="1:8" x14ac:dyDescent="0.35">
      <c r="A44" s="11"/>
      <c r="B44" s="11"/>
      <c r="C44" s="11"/>
      <c r="D44" s="11"/>
      <c r="E44" s="11"/>
      <c r="F44" s="11"/>
      <c r="G44" s="11"/>
      <c r="H44" s="11"/>
    </row>
    <row r="45" spans="1:8" x14ac:dyDescent="0.35">
      <c r="A45" s="11"/>
      <c r="B45" s="11"/>
      <c r="C45" s="11"/>
      <c r="D45" s="11"/>
      <c r="E45" s="11"/>
      <c r="F45" s="11"/>
      <c r="G45" s="11"/>
      <c r="H45" s="11"/>
    </row>
    <row r="46" spans="1:8" x14ac:dyDescent="0.35">
      <c r="A46" s="11"/>
      <c r="B46" s="11"/>
      <c r="C46" s="11"/>
      <c r="D46" s="11"/>
      <c r="E46" s="11"/>
      <c r="F46" s="11"/>
      <c r="G46" s="11"/>
      <c r="H46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"/>
    </sheetView>
  </sheetViews>
  <sheetFormatPr defaultColWidth="10.54296875" defaultRowHeight="14.5" x14ac:dyDescent="0.35"/>
  <cols>
    <col min="1" max="1" width="17.54296875" customWidth="1"/>
    <col min="2" max="2" width="20" customWidth="1"/>
    <col min="3" max="3" width="20.453125" customWidth="1"/>
    <col min="4" max="4" width="13.7265625" customWidth="1"/>
  </cols>
  <sheetData>
    <row r="1" spans="1:8" x14ac:dyDescent="0.35">
      <c r="A1" s="59" t="s">
        <v>211</v>
      </c>
      <c r="B1" s="11"/>
      <c r="C1" s="11"/>
      <c r="D1" s="11"/>
      <c r="E1" s="11"/>
      <c r="F1" s="11"/>
      <c r="G1" s="11"/>
      <c r="H1" s="11"/>
    </row>
    <row r="2" spans="1:8" s="9" customFormat="1" ht="36" customHeight="1" thickBot="1" x14ac:dyDescent="0.4">
      <c r="A2" s="31" t="s">
        <v>35</v>
      </c>
      <c r="B2" s="31" t="s">
        <v>54</v>
      </c>
      <c r="C2" s="31" t="s">
        <v>137</v>
      </c>
      <c r="D2" s="99" t="s">
        <v>203</v>
      </c>
      <c r="E2" s="55"/>
      <c r="F2" s="55"/>
      <c r="G2" s="55"/>
      <c r="H2" s="55"/>
    </row>
    <row r="3" spans="1:8" ht="15" thickBot="1" x14ac:dyDescent="0.4">
      <c r="A3" s="15" t="s">
        <v>66</v>
      </c>
      <c r="B3" s="54">
        <v>0</v>
      </c>
      <c r="C3" s="21">
        <v>111.38</v>
      </c>
      <c r="D3" s="44">
        <f>B3+C3</f>
        <v>111.38</v>
      </c>
      <c r="E3" s="11"/>
      <c r="F3" s="11"/>
      <c r="G3" s="11"/>
      <c r="H3" s="11"/>
    </row>
    <row r="4" spans="1:8" x14ac:dyDescent="0.35">
      <c r="A4" s="11"/>
      <c r="B4" s="11"/>
      <c r="C4" s="11"/>
      <c r="D4" s="11"/>
      <c r="E4" s="11"/>
      <c r="F4" s="11"/>
      <c r="G4" s="11"/>
      <c r="H4" s="11"/>
    </row>
    <row r="5" spans="1:8" x14ac:dyDescent="0.35">
      <c r="A5" s="11"/>
      <c r="B5" s="11"/>
      <c r="C5" s="59"/>
      <c r="D5" s="11"/>
      <c r="E5" s="11"/>
      <c r="F5" s="11"/>
      <c r="G5" s="11"/>
      <c r="H5" s="11"/>
    </row>
    <row r="6" spans="1:8" x14ac:dyDescent="0.35">
      <c r="A6" s="11"/>
      <c r="B6" s="11"/>
      <c r="C6" s="11"/>
      <c r="D6" s="11"/>
      <c r="E6" s="11"/>
      <c r="F6" s="11"/>
      <c r="G6" s="11"/>
      <c r="H6" s="11"/>
    </row>
    <row r="7" spans="1:8" x14ac:dyDescent="0.35">
      <c r="A7" s="11"/>
      <c r="B7" s="11"/>
      <c r="C7" s="11"/>
      <c r="D7" s="11"/>
      <c r="E7" s="11"/>
      <c r="F7" s="11"/>
      <c r="G7" s="11"/>
      <c r="H7" s="11"/>
    </row>
    <row r="8" spans="1:8" x14ac:dyDescent="0.35">
      <c r="A8" s="11"/>
      <c r="B8" s="11"/>
      <c r="C8" s="11"/>
      <c r="D8" s="11"/>
      <c r="E8" s="11"/>
      <c r="F8" s="11"/>
      <c r="G8" s="11"/>
      <c r="H8" s="11"/>
    </row>
    <row r="9" spans="1:8" x14ac:dyDescent="0.35">
      <c r="A9" s="34" t="s">
        <v>139</v>
      </c>
      <c r="B9" s="11"/>
      <c r="C9" s="11"/>
      <c r="D9" s="11"/>
      <c r="E9" s="11"/>
      <c r="F9" s="11"/>
      <c r="G9" s="11"/>
      <c r="H9" s="11"/>
    </row>
    <row r="10" spans="1:8" x14ac:dyDescent="0.35">
      <c r="A10" s="11"/>
      <c r="B10" s="11"/>
      <c r="C10" s="11"/>
      <c r="D10" s="11"/>
      <c r="E10" s="11"/>
      <c r="F10" s="11"/>
      <c r="G10" s="11"/>
      <c r="H10" s="11"/>
    </row>
    <row r="11" spans="1:8" x14ac:dyDescent="0.35">
      <c r="A11" s="11"/>
      <c r="B11" s="11"/>
      <c r="C11" s="11"/>
      <c r="D11" s="11"/>
      <c r="E11" s="11"/>
      <c r="F11" s="11"/>
      <c r="G11" s="11"/>
      <c r="H11" s="11"/>
    </row>
    <row r="12" spans="1:8" x14ac:dyDescent="0.35">
      <c r="A12" s="11"/>
      <c r="B12" s="11"/>
      <c r="C12" s="11"/>
      <c r="D12" s="11"/>
      <c r="E12" s="11"/>
      <c r="F12" s="11"/>
      <c r="G12" s="11"/>
      <c r="H12" s="11"/>
    </row>
    <row r="13" spans="1:8" x14ac:dyDescent="0.35">
      <c r="A13" s="11"/>
      <c r="B13" s="11"/>
      <c r="C13" s="11"/>
      <c r="D13" s="11"/>
      <c r="E13" s="11"/>
      <c r="F13" s="11"/>
      <c r="G13" s="11"/>
      <c r="H13" s="11"/>
    </row>
    <row r="14" spans="1:8" x14ac:dyDescent="0.35">
      <c r="A14" s="11"/>
      <c r="B14" s="11"/>
      <c r="C14" s="11"/>
      <c r="D14" s="11"/>
      <c r="E14" s="11"/>
      <c r="F14" s="11"/>
      <c r="G14" s="11"/>
      <c r="H14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2" sqref="D2"/>
    </sheetView>
  </sheetViews>
  <sheetFormatPr defaultColWidth="10.54296875" defaultRowHeight="14.5" x14ac:dyDescent="0.35"/>
  <cols>
    <col min="1" max="1" width="15.7265625" style="11" customWidth="1"/>
    <col min="2" max="2" width="19.36328125" style="11" customWidth="1"/>
    <col min="3" max="3" width="18.54296875" style="11" customWidth="1"/>
    <col min="4" max="4" width="14.7265625" style="11" customWidth="1"/>
    <col min="5" max="11" width="10.54296875" style="11"/>
  </cols>
  <sheetData>
    <row r="1" spans="1:11" x14ac:dyDescent="0.35">
      <c r="A1" s="59" t="s">
        <v>164</v>
      </c>
    </row>
    <row r="2" spans="1:11" s="9" customFormat="1" ht="36.75" customHeight="1" x14ac:dyDescent="0.35">
      <c r="A2" s="31" t="s">
        <v>35</v>
      </c>
      <c r="B2" s="31" t="s">
        <v>53</v>
      </c>
      <c r="C2" s="31" t="s">
        <v>136</v>
      </c>
      <c r="D2" s="95" t="s">
        <v>202</v>
      </c>
      <c r="E2" s="55"/>
      <c r="F2" s="55"/>
      <c r="G2" s="55"/>
      <c r="H2" s="55"/>
      <c r="I2" s="55"/>
      <c r="J2" s="55"/>
      <c r="K2" s="55"/>
    </row>
    <row r="3" spans="1:11" x14ac:dyDescent="0.35">
      <c r="A3" s="15" t="s">
        <v>67</v>
      </c>
      <c r="B3" s="16">
        <v>1134.1300000000001</v>
      </c>
      <c r="C3" s="16">
        <v>204.54</v>
      </c>
      <c r="D3" s="18">
        <f>B3+C3</f>
        <v>1338.67</v>
      </c>
    </row>
    <row r="4" spans="1:11" x14ac:dyDescent="0.35">
      <c r="A4" s="15" t="s">
        <v>68</v>
      </c>
      <c r="B4" s="16">
        <v>2831.81</v>
      </c>
      <c r="C4" s="16">
        <v>1266.1099999999999</v>
      </c>
      <c r="D4" s="18">
        <f t="shared" ref="D4:D17" si="0">B4+C4</f>
        <v>4097.92</v>
      </c>
    </row>
    <row r="5" spans="1:11" x14ac:dyDescent="0.35">
      <c r="A5" s="15" t="s">
        <v>36</v>
      </c>
      <c r="B5" s="16">
        <v>465.65</v>
      </c>
      <c r="C5" s="16">
        <v>873.56</v>
      </c>
      <c r="D5" s="18">
        <f t="shared" si="0"/>
        <v>1339.21</v>
      </c>
    </row>
    <row r="6" spans="1:11" x14ac:dyDescent="0.35">
      <c r="A6" s="15" t="s">
        <v>59</v>
      </c>
      <c r="B6" s="16">
        <v>282</v>
      </c>
      <c r="C6" s="16">
        <v>578.85</v>
      </c>
      <c r="D6" s="18">
        <f t="shared" si="0"/>
        <v>860.85</v>
      </c>
    </row>
    <row r="7" spans="1:11" x14ac:dyDescent="0.35">
      <c r="A7" s="15" t="s">
        <v>69</v>
      </c>
      <c r="B7" s="16">
        <v>678.54000000000008</v>
      </c>
      <c r="C7" s="16">
        <v>14.2</v>
      </c>
      <c r="D7" s="18">
        <f t="shared" si="0"/>
        <v>692.74000000000012</v>
      </c>
    </row>
    <row r="8" spans="1:11" x14ac:dyDescent="0.35">
      <c r="A8" s="15" t="s">
        <v>62</v>
      </c>
      <c r="B8" s="16">
        <v>154</v>
      </c>
      <c r="C8" s="16">
        <v>142.33000000000001</v>
      </c>
      <c r="D8" s="18">
        <f t="shared" si="0"/>
        <v>296.33000000000004</v>
      </c>
    </row>
    <row r="9" spans="1:11" x14ac:dyDescent="0.35">
      <c r="A9" s="15" t="s">
        <v>70</v>
      </c>
      <c r="B9" s="16">
        <v>89.49</v>
      </c>
      <c r="C9" s="16">
        <v>314.06</v>
      </c>
      <c r="D9" s="18">
        <f t="shared" si="0"/>
        <v>403.55</v>
      </c>
    </row>
    <row r="10" spans="1:11" x14ac:dyDescent="0.35">
      <c r="A10" s="15" t="s">
        <v>47</v>
      </c>
      <c r="B10" s="16">
        <v>717.39</v>
      </c>
      <c r="C10" s="16">
        <v>360.17</v>
      </c>
      <c r="D10" s="18">
        <f t="shared" si="0"/>
        <v>1077.56</v>
      </c>
    </row>
    <row r="11" spans="1:11" x14ac:dyDescent="0.35">
      <c r="A11" s="15" t="s">
        <v>60</v>
      </c>
      <c r="B11" s="16">
        <v>500</v>
      </c>
      <c r="C11" s="16">
        <v>150</v>
      </c>
      <c r="D11" s="18">
        <f t="shared" si="0"/>
        <v>650</v>
      </c>
    </row>
    <row r="12" spans="1:11" x14ac:dyDescent="0.35">
      <c r="A12" s="15" t="s">
        <v>47</v>
      </c>
      <c r="B12" s="16">
        <v>639.37</v>
      </c>
      <c r="C12" s="16">
        <v>393.24</v>
      </c>
      <c r="D12" s="18">
        <f t="shared" si="0"/>
        <v>1032.6100000000001</v>
      </c>
    </row>
    <row r="13" spans="1:11" x14ac:dyDescent="0.35">
      <c r="A13" s="15" t="s">
        <v>71</v>
      </c>
      <c r="B13" s="16">
        <v>632.99</v>
      </c>
      <c r="C13" s="16">
        <v>150</v>
      </c>
      <c r="D13" s="18">
        <f t="shared" si="0"/>
        <v>782.99</v>
      </c>
    </row>
    <row r="14" spans="1:11" x14ac:dyDescent="0.35">
      <c r="A14" s="15" t="s">
        <v>58</v>
      </c>
      <c r="B14" s="16">
        <v>5901.46</v>
      </c>
      <c r="C14" s="16">
        <v>3987.38</v>
      </c>
      <c r="D14" s="18">
        <f t="shared" si="0"/>
        <v>9888.84</v>
      </c>
    </row>
    <row r="15" spans="1:11" x14ac:dyDescent="0.35">
      <c r="A15" s="15" t="s">
        <v>72</v>
      </c>
      <c r="B15" s="16">
        <v>758.03</v>
      </c>
      <c r="C15" s="16">
        <v>1389.94</v>
      </c>
      <c r="D15" s="18">
        <f t="shared" si="0"/>
        <v>2147.9700000000003</v>
      </c>
    </row>
    <row r="16" spans="1:11" x14ac:dyDescent="0.35">
      <c r="A16" s="15" t="s">
        <v>73</v>
      </c>
      <c r="B16" s="16">
        <v>273.2</v>
      </c>
      <c r="C16" s="16">
        <v>907</v>
      </c>
      <c r="D16" s="18">
        <f t="shared" si="0"/>
        <v>1180.2</v>
      </c>
    </row>
    <row r="17" spans="1:4" ht="15" thickBot="1" x14ac:dyDescent="0.4">
      <c r="A17" s="15" t="s">
        <v>47</v>
      </c>
      <c r="B17" s="16">
        <v>700</v>
      </c>
      <c r="C17" s="16">
        <v>650</v>
      </c>
      <c r="D17" s="19">
        <f t="shared" si="0"/>
        <v>1350</v>
      </c>
    </row>
    <row r="18" spans="1:4" ht="15" thickBot="1" x14ac:dyDescent="0.4">
      <c r="D18" s="20">
        <f>SUM(D3:D17)</f>
        <v>27139.440000000002</v>
      </c>
    </row>
    <row r="19" spans="1:4" x14ac:dyDescent="0.35">
      <c r="A19" s="34" t="s">
        <v>139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2" sqref="I2"/>
    </sheetView>
  </sheetViews>
  <sheetFormatPr defaultRowHeight="14.5" x14ac:dyDescent="0.35"/>
  <cols>
    <col min="1" max="1" width="18.1796875" customWidth="1"/>
    <col min="2" max="2" width="15.54296875" customWidth="1"/>
    <col min="3" max="3" width="16.1796875" customWidth="1"/>
    <col min="4" max="4" width="12.7265625" customWidth="1"/>
    <col min="6" max="6" width="21.54296875" bestFit="1" customWidth="1"/>
    <col min="7" max="7" width="17.1796875" customWidth="1"/>
    <col min="8" max="8" width="16.36328125" customWidth="1"/>
    <col min="9" max="9" width="12.6328125" customWidth="1"/>
  </cols>
  <sheetData>
    <row r="1" spans="1:13" s="11" customFormat="1" ht="14" x14ac:dyDescent="0.3">
      <c r="A1" s="59" t="s">
        <v>142</v>
      </c>
    </row>
    <row r="2" spans="1:13" s="3" customFormat="1" ht="26.25" customHeight="1" x14ac:dyDescent="0.35">
      <c r="A2" s="12" t="s">
        <v>35</v>
      </c>
      <c r="B2" s="12" t="s">
        <v>53</v>
      </c>
      <c r="C2" s="12" t="s">
        <v>136</v>
      </c>
      <c r="D2" s="97" t="s">
        <v>202</v>
      </c>
      <c r="E2" s="13"/>
      <c r="F2" s="12" t="s">
        <v>35</v>
      </c>
      <c r="G2" s="12" t="s">
        <v>54</v>
      </c>
      <c r="H2" s="12" t="s">
        <v>137</v>
      </c>
      <c r="I2" s="97" t="s">
        <v>203</v>
      </c>
      <c r="J2" s="14"/>
      <c r="K2" s="14"/>
      <c r="L2" s="14"/>
      <c r="M2" s="14"/>
    </row>
    <row r="3" spans="1:13" x14ac:dyDescent="0.35">
      <c r="A3" s="15" t="s">
        <v>59</v>
      </c>
      <c r="B3" s="16">
        <v>231.8</v>
      </c>
      <c r="C3" s="16">
        <v>198.4</v>
      </c>
      <c r="D3" s="16">
        <f>B3+C3</f>
        <v>430.20000000000005</v>
      </c>
      <c r="E3" s="11"/>
      <c r="F3" s="16" t="s">
        <v>132</v>
      </c>
      <c r="G3" s="54">
        <v>0</v>
      </c>
      <c r="H3" s="16">
        <v>315.66000000000003</v>
      </c>
      <c r="I3" s="18">
        <f>G3+H3</f>
        <v>315.66000000000003</v>
      </c>
      <c r="J3" s="11"/>
      <c r="K3" s="11"/>
      <c r="L3" s="11"/>
      <c r="M3" s="11"/>
    </row>
    <row r="4" spans="1:13" x14ac:dyDescent="0.35">
      <c r="A4" s="15" t="s">
        <v>126</v>
      </c>
      <c r="B4" s="54">
        <v>0</v>
      </c>
      <c r="C4" s="16">
        <v>120.54</v>
      </c>
      <c r="D4" s="16">
        <f t="shared" ref="D4:D19" si="0">B4+C4</f>
        <v>120.54</v>
      </c>
      <c r="E4" s="11"/>
      <c r="F4" s="16" t="s">
        <v>48</v>
      </c>
      <c r="G4" s="16">
        <v>97.6</v>
      </c>
      <c r="H4" s="16">
        <v>378.8</v>
      </c>
      <c r="I4" s="18">
        <f t="shared" ref="I4:I6" si="1">G4+H4</f>
        <v>476.4</v>
      </c>
      <c r="J4" s="11"/>
      <c r="K4" s="11"/>
      <c r="L4" s="11"/>
      <c r="M4" s="11"/>
    </row>
    <row r="5" spans="1:13" x14ac:dyDescent="0.35">
      <c r="A5" s="15" t="s">
        <v>48</v>
      </c>
      <c r="B5" s="16">
        <v>231.8</v>
      </c>
      <c r="C5" s="54">
        <v>0</v>
      </c>
      <c r="D5" s="16">
        <f t="shared" si="0"/>
        <v>231.8</v>
      </c>
      <c r="E5" s="11"/>
      <c r="F5" s="16" t="s">
        <v>133</v>
      </c>
      <c r="G5" s="16">
        <v>6285.63</v>
      </c>
      <c r="H5" s="16">
        <v>1506.71</v>
      </c>
      <c r="I5" s="18">
        <f t="shared" si="1"/>
        <v>7792.34</v>
      </c>
      <c r="J5" s="11"/>
      <c r="K5" s="11"/>
      <c r="L5" s="11"/>
      <c r="M5" s="11"/>
    </row>
    <row r="6" spans="1:13" ht="15" thickBot="1" x14ac:dyDescent="0.4">
      <c r="A6" s="15" t="s">
        <v>36</v>
      </c>
      <c r="B6" s="54">
        <v>0</v>
      </c>
      <c r="C6" s="54">
        <v>0</v>
      </c>
      <c r="D6" s="16">
        <f t="shared" si="0"/>
        <v>0</v>
      </c>
      <c r="E6" s="11"/>
      <c r="F6" s="16" t="s">
        <v>134</v>
      </c>
      <c r="G6" s="16">
        <v>1433.23</v>
      </c>
      <c r="H6" s="16">
        <v>1845</v>
      </c>
      <c r="I6" s="19">
        <f t="shared" si="1"/>
        <v>3278.23</v>
      </c>
      <c r="J6" s="11"/>
      <c r="K6" s="11"/>
      <c r="L6" s="11"/>
      <c r="M6" s="11"/>
    </row>
    <row r="7" spans="1:13" ht="15" thickBot="1" x14ac:dyDescent="0.4">
      <c r="A7" s="15" t="s">
        <v>62</v>
      </c>
      <c r="B7" s="16">
        <v>135</v>
      </c>
      <c r="C7" s="16">
        <v>311.10000000000002</v>
      </c>
      <c r="D7" s="16">
        <f t="shared" si="0"/>
        <v>446.1</v>
      </c>
      <c r="E7" s="11"/>
      <c r="F7" s="16"/>
      <c r="G7" s="16"/>
      <c r="H7" s="21"/>
      <c r="I7" s="20">
        <f>SUM(I3:I6)</f>
        <v>11862.63</v>
      </c>
      <c r="J7" s="11"/>
      <c r="K7" s="11"/>
      <c r="L7" s="11"/>
      <c r="M7" s="11"/>
    </row>
    <row r="8" spans="1:13" x14ac:dyDescent="0.35">
      <c r="A8" s="15" t="s">
        <v>70</v>
      </c>
      <c r="B8" s="16">
        <v>634.20000000000005</v>
      </c>
      <c r="C8" s="16">
        <v>660</v>
      </c>
      <c r="D8" s="16">
        <f t="shared" si="0"/>
        <v>1294.2</v>
      </c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35">
      <c r="A9" s="15" t="s">
        <v>127</v>
      </c>
      <c r="B9" s="16">
        <v>61.8</v>
      </c>
      <c r="C9" s="16">
        <v>52</v>
      </c>
      <c r="D9" s="16">
        <f t="shared" si="0"/>
        <v>113.8</v>
      </c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35">
      <c r="A10" s="15" t="s">
        <v>69</v>
      </c>
      <c r="B10" s="16">
        <v>878.86</v>
      </c>
      <c r="C10" s="16">
        <v>0</v>
      </c>
      <c r="D10" s="16">
        <f t="shared" si="0"/>
        <v>878.86</v>
      </c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35">
      <c r="A11" s="15" t="s">
        <v>128</v>
      </c>
      <c r="B11" s="16">
        <v>538.44000000000005</v>
      </c>
      <c r="C11" s="16">
        <v>40</v>
      </c>
      <c r="D11" s="16">
        <f t="shared" si="0"/>
        <v>578.44000000000005</v>
      </c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35">
      <c r="A12" s="15" t="s">
        <v>129</v>
      </c>
      <c r="B12" s="16">
        <v>28.6</v>
      </c>
      <c r="C12" s="16">
        <v>15.5</v>
      </c>
      <c r="D12" s="16">
        <f t="shared" si="0"/>
        <v>44.1</v>
      </c>
      <c r="E12" s="11"/>
      <c r="F12" s="11"/>
      <c r="G12" s="11"/>
      <c r="H12" s="11"/>
      <c r="I12" s="11"/>
      <c r="J12" s="11"/>
      <c r="K12" s="11"/>
      <c r="L12" s="11"/>
      <c r="M12" s="11"/>
    </row>
    <row r="13" spans="1:13" x14ac:dyDescent="0.35">
      <c r="A13" s="15" t="s">
        <v>48</v>
      </c>
      <c r="B13" s="16">
        <v>195.2</v>
      </c>
      <c r="C13" s="16">
        <v>208.7</v>
      </c>
      <c r="D13" s="16">
        <f t="shared" si="0"/>
        <v>403.9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35">
      <c r="A14" s="15" t="s">
        <v>93</v>
      </c>
      <c r="B14" s="16">
        <v>795.68</v>
      </c>
      <c r="C14" s="16">
        <v>107</v>
      </c>
      <c r="D14" s="16">
        <f t="shared" si="0"/>
        <v>902.68</v>
      </c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35">
      <c r="A15" s="15" t="s">
        <v>130</v>
      </c>
      <c r="B15" s="16">
        <v>233.6</v>
      </c>
      <c r="C15" s="16">
        <v>245</v>
      </c>
      <c r="D15" s="16">
        <f t="shared" si="0"/>
        <v>478.6</v>
      </c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35">
      <c r="A16" s="15" t="s">
        <v>48</v>
      </c>
      <c r="B16" s="16">
        <v>195.2</v>
      </c>
      <c r="C16" s="16">
        <v>314.5</v>
      </c>
      <c r="D16" s="16">
        <f t="shared" si="0"/>
        <v>509.7</v>
      </c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15" t="s">
        <v>127</v>
      </c>
      <c r="B17" s="16">
        <v>104</v>
      </c>
      <c r="C17" s="16">
        <v>61</v>
      </c>
      <c r="D17" s="16">
        <f t="shared" si="0"/>
        <v>165</v>
      </c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35">
      <c r="A18" s="15" t="s">
        <v>131</v>
      </c>
      <c r="B18" s="16">
        <v>732.07</v>
      </c>
      <c r="C18" s="16">
        <v>50</v>
      </c>
      <c r="D18" s="16">
        <f t="shared" si="0"/>
        <v>782.07</v>
      </c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5" thickBot="1" x14ac:dyDescent="0.4">
      <c r="A19" s="15" t="s">
        <v>55</v>
      </c>
      <c r="B19" s="16">
        <v>305.06</v>
      </c>
      <c r="C19" s="16">
        <v>751.87</v>
      </c>
      <c r="D19" s="29">
        <f t="shared" si="0"/>
        <v>1056.93</v>
      </c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thickBot="1" x14ac:dyDescent="0.4">
      <c r="A20" s="11"/>
      <c r="B20" s="11"/>
      <c r="C20" s="11"/>
      <c r="D20" s="30">
        <f>SUM(D3:D19)</f>
        <v>8436.92</v>
      </c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35">
      <c r="A22" s="34" t="s">
        <v>139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9" sqref="F9"/>
    </sheetView>
  </sheetViews>
  <sheetFormatPr defaultRowHeight="14.5" x14ac:dyDescent="0.35"/>
  <cols>
    <col min="1" max="1" width="11.90625" customWidth="1"/>
    <col min="2" max="2" width="12.08984375" customWidth="1"/>
    <col min="3" max="3" width="14.6328125" customWidth="1"/>
    <col min="4" max="5" width="14.81640625" customWidth="1"/>
    <col min="6" max="6" width="15.1796875" customWidth="1"/>
    <col min="7" max="7" width="16.6328125" customWidth="1"/>
    <col min="8" max="8" width="16.1796875" customWidth="1"/>
    <col min="9" max="9" width="13.08984375" customWidth="1"/>
  </cols>
  <sheetData>
    <row r="1" spans="1:11" x14ac:dyDescent="0.35">
      <c r="A1" s="59" t="s">
        <v>135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3" customFormat="1" ht="26.25" customHeight="1" x14ac:dyDescent="0.35">
      <c r="A2" s="12" t="s">
        <v>35</v>
      </c>
      <c r="B2" s="12" t="s">
        <v>53</v>
      </c>
      <c r="C2" s="12" t="s">
        <v>136</v>
      </c>
      <c r="D2" s="97" t="s">
        <v>202</v>
      </c>
      <c r="E2" s="100"/>
      <c r="F2" s="12" t="s">
        <v>35</v>
      </c>
      <c r="G2" s="12" t="s">
        <v>54</v>
      </c>
      <c r="H2" s="12" t="s">
        <v>137</v>
      </c>
      <c r="I2" s="97" t="s">
        <v>203</v>
      </c>
      <c r="J2" s="14"/>
      <c r="K2" s="14"/>
    </row>
    <row r="3" spans="1:11" ht="15" thickBot="1" x14ac:dyDescent="0.4">
      <c r="A3" s="15" t="s">
        <v>125</v>
      </c>
      <c r="B3" s="16">
        <v>122.6</v>
      </c>
      <c r="C3" s="16">
        <v>302.5</v>
      </c>
      <c r="D3" s="18">
        <f>B3+C3</f>
        <v>425.1</v>
      </c>
      <c r="E3" s="22"/>
      <c r="F3" s="17" t="s">
        <v>125</v>
      </c>
      <c r="G3" s="16">
        <v>206.4</v>
      </c>
      <c r="H3" s="21">
        <v>298</v>
      </c>
      <c r="I3" s="25">
        <f>G3+H3</f>
        <v>504.4</v>
      </c>
      <c r="J3" s="11"/>
      <c r="K3" s="11"/>
    </row>
    <row r="4" spans="1:11" x14ac:dyDescent="0.35">
      <c r="A4" s="15" t="s">
        <v>59</v>
      </c>
      <c r="B4" s="16">
        <v>122.6</v>
      </c>
      <c r="C4" s="16">
        <v>197.1</v>
      </c>
      <c r="D4" s="18">
        <f>B4+C4</f>
        <v>319.7</v>
      </c>
      <c r="E4" s="23"/>
      <c r="F4" s="11"/>
      <c r="G4" s="11"/>
      <c r="H4" s="11"/>
      <c r="I4" s="11"/>
      <c r="J4" s="11"/>
      <c r="K4" s="11"/>
    </row>
    <row r="5" spans="1:11" ht="15" thickBot="1" x14ac:dyDescent="0.4">
      <c r="A5" s="15" t="s">
        <v>124</v>
      </c>
      <c r="B5" s="16">
        <v>89.6</v>
      </c>
      <c r="C5" s="16"/>
      <c r="D5" s="19">
        <f>B5+C5</f>
        <v>89.6</v>
      </c>
      <c r="E5" s="23"/>
      <c r="F5" s="11"/>
      <c r="G5" s="11"/>
      <c r="H5" s="11"/>
      <c r="I5" s="11"/>
      <c r="J5" s="11"/>
      <c r="K5" s="11"/>
    </row>
    <row r="6" spans="1:11" ht="15" thickBot="1" x14ac:dyDescent="0.4">
      <c r="A6" s="11"/>
      <c r="B6" s="11"/>
      <c r="C6" s="11"/>
      <c r="D6" s="20">
        <f>SUM(D3:D5)</f>
        <v>834.4</v>
      </c>
      <c r="E6" s="24"/>
      <c r="F6" s="11"/>
      <c r="G6" s="11"/>
      <c r="H6" s="11"/>
      <c r="I6" s="11"/>
      <c r="J6" s="11"/>
      <c r="K6" s="11"/>
    </row>
    <row r="7" spans="1:1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35">
      <c r="A8" s="34" t="s">
        <v>139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pageMargins left="0.7" right="0.7" top="0.75" bottom="0.75" header="0.3" footer="0.3"/>
  <pageSetup paperSize="9" orientation="portrait" verticalDpi="597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topLeftCell="L1" workbookViewId="0">
      <selection activeCell="T2" sqref="T2"/>
    </sheetView>
  </sheetViews>
  <sheetFormatPr defaultRowHeight="14.5" x14ac:dyDescent="0.35"/>
  <cols>
    <col min="1" max="1" width="10.453125" bestFit="1" customWidth="1"/>
    <col min="2" max="2" width="12.7265625" bestFit="1" customWidth="1"/>
    <col min="3" max="3" width="14.81640625" style="5" bestFit="1" customWidth="1"/>
    <col min="4" max="4" width="19" style="5" bestFit="1" customWidth="1"/>
    <col min="5" max="5" width="19" bestFit="1" customWidth="1"/>
    <col min="6" max="6" width="14.1796875" bestFit="1" customWidth="1"/>
    <col min="7" max="7" width="6.54296875" bestFit="1" customWidth="1"/>
    <col min="8" max="9" width="10.7265625" bestFit="1" customWidth="1"/>
    <col min="10" max="10" width="24.453125" bestFit="1" customWidth="1"/>
    <col min="11" max="11" width="8.1796875" bestFit="1" customWidth="1"/>
    <col min="12" max="12" width="14.26953125" customWidth="1"/>
    <col min="13" max="13" width="17.90625" customWidth="1"/>
    <col min="14" max="14" width="16.453125" customWidth="1"/>
    <col min="15" max="15" width="13.81640625" customWidth="1"/>
    <col min="16" max="16" width="9.1796875" style="10"/>
    <col min="17" max="17" width="14.453125" customWidth="1"/>
    <col min="18" max="18" width="17.54296875" customWidth="1"/>
    <col min="19" max="19" width="16" customWidth="1"/>
    <col min="20" max="20" width="13.26953125" customWidth="1"/>
  </cols>
  <sheetData>
    <row r="1" spans="1:22" x14ac:dyDescent="0.35">
      <c r="L1" s="59" t="s">
        <v>138</v>
      </c>
      <c r="M1" s="11"/>
      <c r="N1" s="11"/>
      <c r="O1" s="11"/>
      <c r="P1" s="27"/>
      <c r="Q1" s="11"/>
      <c r="R1" s="11"/>
      <c r="S1" s="11"/>
      <c r="T1" s="11"/>
      <c r="U1" s="11"/>
      <c r="V1" s="11"/>
    </row>
    <row r="2" spans="1:22" s="3" customFormat="1" ht="26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2" t="s">
        <v>35</v>
      </c>
      <c r="M2" s="12" t="s">
        <v>53</v>
      </c>
      <c r="N2" s="12" t="s">
        <v>136</v>
      </c>
      <c r="O2" s="97" t="s">
        <v>202</v>
      </c>
      <c r="P2" s="13"/>
      <c r="Q2" s="12" t="s">
        <v>35</v>
      </c>
      <c r="R2" s="12" t="s">
        <v>54</v>
      </c>
      <c r="S2" s="12" t="s">
        <v>137</v>
      </c>
      <c r="T2" s="97" t="s">
        <v>203</v>
      </c>
      <c r="U2" s="14"/>
      <c r="V2" s="14"/>
    </row>
    <row r="3" spans="1:22" x14ac:dyDescent="0.35">
      <c r="A3" t="s">
        <v>19</v>
      </c>
      <c r="B3" t="s">
        <v>20</v>
      </c>
      <c r="C3" s="5">
        <v>1391</v>
      </c>
      <c r="D3" s="5">
        <v>2</v>
      </c>
      <c r="E3" t="s">
        <v>11</v>
      </c>
      <c r="F3">
        <v>10</v>
      </c>
      <c r="G3">
        <v>2022</v>
      </c>
      <c r="H3" s="1">
        <v>44700</v>
      </c>
      <c r="I3" s="1">
        <v>44702</v>
      </c>
      <c r="J3" t="s">
        <v>12</v>
      </c>
      <c r="K3" s="2" t="s">
        <v>21</v>
      </c>
      <c r="L3" s="15" t="s">
        <v>122</v>
      </c>
      <c r="M3" s="16">
        <v>347.14</v>
      </c>
      <c r="N3" s="16">
        <v>689.06</v>
      </c>
      <c r="O3" s="16">
        <f>M3+N3</f>
        <v>1036.1999999999998</v>
      </c>
      <c r="P3" s="27"/>
      <c r="Q3" s="15" t="s">
        <v>36</v>
      </c>
      <c r="R3" s="16">
        <v>468.84</v>
      </c>
      <c r="S3" s="28">
        <v>427.76</v>
      </c>
      <c r="T3" s="94">
        <f>R3+S3</f>
        <v>896.59999999999991</v>
      </c>
      <c r="U3" s="11"/>
      <c r="V3" s="11"/>
    </row>
    <row r="4" spans="1:22" ht="15" thickBot="1" x14ac:dyDescent="0.4">
      <c r="A4" t="s">
        <v>19</v>
      </c>
      <c r="B4" s="4" t="s">
        <v>20</v>
      </c>
      <c r="C4" s="5">
        <v>1391</v>
      </c>
      <c r="D4" s="5">
        <v>2</v>
      </c>
      <c r="E4" t="s">
        <v>11</v>
      </c>
      <c r="F4">
        <v>10</v>
      </c>
      <c r="G4">
        <v>2022</v>
      </c>
      <c r="H4" s="1">
        <v>44700</v>
      </c>
      <c r="I4" s="1">
        <v>44702</v>
      </c>
      <c r="J4" t="s">
        <v>17</v>
      </c>
      <c r="K4" s="2" t="s">
        <v>22</v>
      </c>
      <c r="L4" s="15" t="s">
        <v>123</v>
      </c>
      <c r="M4" s="16">
        <v>772.84</v>
      </c>
      <c r="N4" s="16">
        <v>369.35</v>
      </c>
      <c r="O4" s="29">
        <f>M4+N4</f>
        <v>1142.19</v>
      </c>
      <c r="P4" s="27"/>
      <c r="Q4" s="15"/>
      <c r="R4" s="15"/>
      <c r="S4" s="15"/>
      <c r="T4" s="15"/>
      <c r="U4" s="11"/>
      <c r="V4" s="11"/>
    </row>
    <row r="5" spans="1:22" ht="15" thickBot="1" x14ac:dyDescent="0.4">
      <c r="A5" t="s">
        <v>19</v>
      </c>
      <c r="B5" t="s">
        <v>20</v>
      </c>
      <c r="C5" s="5">
        <v>1391</v>
      </c>
      <c r="D5" s="5">
        <v>2</v>
      </c>
      <c r="E5" t="s">
        <v>11</v>
      </c>
      <c r="F5">
        <v>10</v>
      </c>
      <c r="G5">
        <v>2022</v>
      </c>
      <c r="H5" s="1">
        <v>44700</v>
      </c>
      <c r="I5" s="1">
        <v>44702</v>
      </c>
      <c r="J5" t="s">
        <v>13</v>
      </c>
      <c r="K5" s="2" t="s">
        <v>21</v>
      </c>
      <c r="L5" s="11"/>
      <c r="M5" s="11"/>
      <c r="N5" s="11"/>
      <c r="O5" s="30">
        <f>SUM(O3:O4)</f>
        <v>2178.39</v>
      </c>
      <c r="P5" s="27"/>
      <c r="Q5" s="11"/>
      <c r="R5" s="11"/>
      <c r="S5" s="11"/>
      <c r="T5" s="11"/>
      <c r="U5" s="11"/>
      <c r="V5" s="11"/>
    </row>
    <row r="6" spans="1:22" x14ac:dyDescent="0.35">
      <c r="A6" t="s">
        <v>19</v>
      </c>
      <c r="B6" t="s">
        <v>20</v>
      </c>
      <c r="C6" s="5">
        <v>1391</v>
      </c>
      <c r="D6" s="5">
        <v>2</v>
      </c>
      <c r="E6" t="s">
        <v>11</v>
      </c>
      <c r="F6">
        <v>10</v>
      </c>
      <c r="G6">
        <v>2022</v>
      </c>
      <c r="H6" s="1">
        <v>44700</v>
      </c>
      <c r="I6" s="1">
        <v>44702</v>
      </c>
      <c r="J6" t="s">
        <v>14</v>
      </c>
      <c r="K6" s="2" t="s">
        <v>22</v>
      </c>
      <c r="L6" s="11"/>
      <c r="M6" s="11"/>
      <c r="N6" s="11"/>
      <c r="O6" s="11"/>
      <c r="P6" s="27"/>
      <c r="Q6" s="11"/>
      <c r="R6" s="11"/>
      <c r="S6" s="11"/>
      <c r="T6" s="11"/>
      <c r="U6" s="11"/>
      <c r="V6" s="11"/>
    </row>
    <row r="7" spans="1:22" x14ac:dyDescent="0.35">
      <c r="A7" t="s">
        <v>19</v>
      </c>
      <c r="B7" t="s">
        <v>20</v>
      </c>
      <c r="C7" s="5">
        <v>1391</v>
      </c>
      <c r="D7" s="5">
        <v>2</v>
      </c>
      <c r="E7" t="s">
        <v>11</v>
      </c>
      <c r="F7">
        <v>24</v>
      </c>
      <c r="G7">
        <v>2022</v>
      </c>
      <c r="H7" s="1">
        <v>44864</v>
      </c>
      <c r="I7" s="1">
        <v>44868</v>
      </c>
      <c r="J7" t="s">
        <v>12</v>
      </c>
      <c r="K7" s="2" t="s">
        <v>23</v>
      </c>
      <c r="L7" s="11"/>
      <c r="M7" s="11"/>
      <c r="N7" s="11"/>
      <c r="O7" s="11"/>
      <c r="P7" s="27"/>
      <c r="Q7" s="11"/>
      <c r="R7" s="11"/>
      <c r="S7" s="11"/>
      <c r="T7" s="11"/>
      <c r="U7" s="11"/>
      <c r="V7" s="11"/>
    </row>
    <row r="8" spans="1:22" x14ac:dyDescent="0.35">
      <c r="A8" t="s">
        <v>19</v>
      </c>
      <c r="B8" t="s">
        <v>20</v>
      </c>
      <c r="C8" s="5">
        <v>1391</v>
      </c>
      <c r="D8" s="5">
        <v>2</v>
      </c>
      <c r="E8" t="s">
        <v>11</v>
      </c>
      <c r="F8">
        <v>24</v>
      </c>
      <c r="G8">
        <v>2022</v>
      </c>
      <c r="H8" s="1">
        <v>44864</v>
      </c>
      <c r="I8" s="1">
        <v>44868</v>
      </c>
      <c r="J8" t="s">
        <v>17</v>
      </c>
      <c r="K8" s="2" t="s">
        <v>24</v>
      </c>
      <c r="L8" s="34" t="s">
        <v>139</v>
      </c>
      <c r="M8" s="11"/>
      <c r="N8" s="11"/>
      <c r="O8" s="11"/>
      <c r="P8" s="27"/>
      <c r="Q8" s="11"/>
      <c r="R8" s="11"/>
      <c r="S8" s="11"/>
      <c r="T8" s="11"/>
      <c r="U8" s="11"/>
      <c r="V8" s="11"/>
    </row>
    <row r="9" spans="1:22" x14ac:dyDescent="0.35">
      <c r="A9" t="s">
        <v>19</v>
      </c>
      <c r="B9" t="s">
        <v>20</v>
      </c>
      <c r="C9" s="5">
        <v>1391</v>
      </c>
      <c r="D9" s="5">
        <v>2</v>
      </c>
      <c r="E9" t="s">
        <v>11</v>
      </c>
      <c r="F9">
        <v>24</v>
      </c>
      <c r="G9">
        <v>2022</v>
      </c>
      <c r="H9" s="1">
        <v>44864</v>
      </c>
      <c r="I9" s="1">
        <v>44868</v>
      </c>
      <c r="J9" t="s">
        <v>13</v>
      </c>
      <c r="K9" s="2" t="s">
        <v>23</v>
      </c>
      <c r="L9" s="11"/>
      <c r="M9" s="11"/>
      <c r="N9" s="11"/>
      <c r="O9" s="11"/>
      <c r="P9" s="27"/>
      <c r="Q9" s="11"/>
      <c r="R9" s="11"/>
      <c r="S9" s="11"/>
      <c r="T9" s="11"/>
      <c r="U9" s="11"/>
      <c r="V9" s="11"/>
    </row>
    <row r="10" spans="1:22" x14ac:dyDescent="0.35">
      <c r="A10" t="s">
        <v>19</v>
      </c>
      <c r="B10" t="s">
        <v>20</v>
      </c>
      <c r="C10" s="5">
        <v>1391</v>
      </c>
      <c r="D10" s="5">
        <v>2</v>
      </c>
      <c r="E10" t="s">
        <v>11</v>
      </c>
      <c r="F10">
        <v>24</v>
      </c>
      <c r="G10">
        <v>2022</v>
      </c>
      <c r="H10" s="1">
        <v>44864</v>
      </c>
      <c r="I10" s="1">
        <v>44868</v>
      </c>
      <c r="J10" t="s">
        <v>14</v>
      </c>
      <c r="K10" s="2" t="s">
        <v>24</v>
      </c>
    </row>
    <row r="11" spans="1:22" x14ac:dyDescent="0.35">
      <c r="A11" t="s">
        <v>19</v>
      </c>
      <c r="B11" t="s">
        <v>20</v>
      </c>
      <c r="C11" s="5">
        <v>1391</v>
      </c>
      <c r="D11" s="5">
        <v>2</v>
      </c>
      <c r="E11" t="s">
        <v>11</v>
      </c>
      <c r="F11">
        <v>1</v>
      </c>
      <c r="G11">
        <v>2023</v>
      </c>
      <c r="H11" s="1">
        <v>44937</v>
      </c>
      <c r="I11" s="1">
        <v>44939</v>
      </c>
      <c r="J11" t="s">
        <v>12</v>
      </c>
      <c r="K11" s="2" t="s">
        <v>25</v>
      </c>
    </row>
    <row r="12" spans="1:22" x14ac:dyDescent="0.35">
      <c r="A12" t="s">
        <v>19</v>
      </c>
      <c r="B12" t="s">
        <v>20</v>
      </c>
      <c r="C12" s="5">
        <v>1391</v>
      </c>
      <c r="D12" s="5">
        <v>2</v>
      </c>
      <c r="E12" t="s">
        <v>11</v>
      </c>
      <c r="F12">
        <v>1</v>
      </c>
      <c r="G12">
        <v>2023</v>
      </c>
      <c r="H12" s="1">
        <v>44937</v>
      </c>
      <c r="I12" s="1">
        <v>44939</v>
      </c>
      <c r="J12" t="s">
        <v>17</v>
      </c>
      <c r="K12" s="2" t="s">
        <v>26</v>
      </c>
    </row>
    <row r="13" spans="1:22" x14ac:dyDescent="0.35">
      <c r="A13" t="s">
        <v>19</v>
      </c>
      <c r="B13" t="s">
        <v>20</v>
      </c>
      <c r="C13" s="5">
        <v>1391</v>
      </c>
      <c r="D13" s="5">
        <v>2</v>
      </c>
      <c r="E13" t="s">
        <v>11</v>
      </c>
      <c r="F13">
        <v>1</v>
      </c>
      <c r="G13">
        <v>2023</v>
      </c>
      <c r="H13" s="1">
        <v>44937</v>
      </c>
      <c r="I13" s="1">
        <v>44939</v>
      </c>
      <c r="J13" t="s">
        <v>13</v>
      </c>
      <c r="K13" s="2" t="s">
        <v>25</v>
      </c>
    </row>
    <row r="14" spans="1:22" x14ac:dyDescent="0.35">
      <c r="A14" t="s">
        <v>19</v>
      </c>
      <c r="B14" t="s">
        <v>20</v>
      </c>
      <c r="C14" s="5">
        <v>1391</v>
      </c>
      <c r="D14" s="5">
        <v>2</v>
      </c>
      <c r="E14" t="s">
        <v>11</v>
      </c>
      <c r="F14">
        <v>1</v>
      </c>
      <c r="G14">
        <v>2023</v>
      </c>
      <c r="H14" s="1">
        <v>44937</v>
      </c>
      <c r="I14" s="1">
        <v>44939</v>
      </c>
      <c r="J14" t="s">
        <v>14</v>
      </c>
      <c r="K14" s="2" t="s">
        <v>26</v>
      </c>
    </row>
    <row r="15" spans="1:22" x14ac:dyDescent="0.35">
      <c r="A15" t="s">
        <v>19</v>
      </c>
      <c r="B15" t="s">
        <v>20</v>
      </c>
      <c r="C15" s="5">
        <v>1391</v>
      </c>
      <c r="D15" s="5">
        <v>2</v>
      </c>
      <c r="E15" t="s">
        <v>11</v>
      </c>
      <c r="F15">
        <v>4</v>
      </c>
      <c r="G15">
        <v>2023</v>
      </c>
      <c r="H15" s="1">
        <v>44986</v>
      </c>
      <c r="I15" s="1">
        <v>44988</v>
      </c>
      <c r="J15" t="s">
        <v>12</v>
      </c>
      <c r="K15" s="2" t="s">
        <v>27</v>
      </c>
    </row>
    <row r="16" spans="1:22" x14ac:dyDescent="0.35">
      <c r="A16" t="s">
        <v>19</v>
      </c>
      <c r="B16" t="s">
        <v>20</v>
      </c>
      <c r="C16" s="5">
        <v>1391</v>
      </c>
      <c r="D16" s="5">
        <v>2</v>
      </c>
      <c r="E16" t="s">
        <v>11</v>
      </c>
      <c r="F16">
        <v>4</v>
      </c>
      <c r="G16">
        <v>2023</v>
      </c>
      <c r="H16" s="1">
        <v>44986</v>
      </c>
      <c r="I16" s="1">
        <v>44988</v>
      </c>
      <c r="J16" t="s">
        <v>15</v>
      </c>
      <c r="K16" s="2" t="s">
        <v>18</v>
      </c>
    </row>
    <row r="17" spans="1:11" x14ac:dyDescent="0.35">
      <c r="A17" t="s">
        <v>19</v>
      </c>
      <c r="B17" t="s">
        <v>20</v>
      </c>
      <c r="C17" s="5">
        <v>1391</v>
      </c>
      <c r="D17" s="5">
        <v>2</v>
      </c>
      <c r="E17" t="s">
        <v>11</v>
      </c>
      <c r="F17">
        <v>4</v>
      </c>
      <c r="G17">
        <v>2023</v>
      </c>
      <c r="H17" s="1">
        <v>44986</v>
      </c>
      <c r="I17" s="1">
        <v>44988</v>
      </c>
      <c r="J17" t="s">
        <v>14</v>
      </c>
      <c r="K17" s="2" t="s">
        <v>28</v>
      </c>
    </row>
    <row r="18" spans="1:11" x14ac:dyDescent="0.35">
      <c r="A18" t="s">
        <v>19</v>
      </c>
      <c r="B18" t="s">
        <v>20</v>
      </c>
      <c r="C18" s="5">
        <v>1205</v>
      </c>
      <c r="D18" s="5">
        <v>1</v>
      </c>
      <c r="E18" t="s">
        <v>11</v>
      </c>
      <c r="F18">
        <v>41</v>
      </c>
      <c r="G18">
        <v>2023</v>
      </c>
      <c r="H18" s="1">
        <v>45013</v>
      </c>
      <c r="I18" s="1">
        <v>45019</v>
      </c>
      <c r="J18" t="s">
        <v>12</v>
      </c>
      <c r="K18" s="2" t="s">
        <v>29</v>
      </c>
    </row>
    <row r="19" spans="1:11" x14ac:dyDescent="0.35">
      <c r="A19" t="s">
        <v>19</v>
      </c>
      <c r="B19" t="s">
        <v>20</v>
      </c>
      <c r="C19" s="5">
        <v>1205</v>
      </c>
      <c r="D19" s="5">
        <v>1</v>
      </c>
      <c r="E19" t="s">
        <v>11</v>
      </c>
      <c r="F19">
        <v>41</v>
      </c>
      <c r="G19">
        <v>2023</v>
      </c>
      <c r="H19" s="1">
        <v>45013</v>
      </c>
      <c r="I19" s="1">
        <v>45019</v>
      </c>
      <c r="J19" t="s">
        <v>17</v>
      </c>
      <c r="K19" t="s">
        <v>30</v>
      </c>
    </row>
    <row r="20" spans="1:11" x14ac:dyDescent="0.35">
      <c r="A20" t="s">
        <v>19</v>
      </c>
      <c r="B20" t="s">
        <v>20</v>
      </c>
      <c r="C20" s="5">
        <v>1205</v>
      </c>
      <c r="D20" s="5">
        <v>1</v>
      </c>
      <c r="E20" t="s">
        <v>11</v>
      </c>
      <c r="F20">
        <v>41</v>
      </c>
      <c r="G20">
        <v>2023</v>
      </c>
      <c r="H20" s="1">
        <v>45013</v>
      </c>
      <c r="I20" s="1">
        <v>45019</v>
      </c>
      <c r="J20" t="s">
        <v>13</v>
      </c>
      <c r="K20" t="s">
        <v>31</v>
      </c>
    </row>
    <row r="21" spans="1:11" x14ac:dyDescent="0.35">
      <c r="A21" t="s">
        <v>19</v>
      </c>
      <c r="B21" t="s">
        <v>20</v>
      </c>
      <c r="C21" s="5">
        <v>1205</v>
      </c>
      <c r="D21" s="5">
        <v>1</v>
      </c>
      <c r="E21" t="s">
        <v>11</v>
      </c>
      <c r="F21">
        <v>41</v>
      </c>
      <c r="G21">
        <v>2023</v>
      </c>
      <c r="H21" s="1">
        <v>45013</v>
      </c>
      <c r="I21" s="1">
        <v>45019</v>
      </c>
      <c r="J21" t="s">
        <v>15</v>
      </c>
      <c r="K21" t="s">
        <v>32</v>
      </c>
    </row>
    <row r="22" spans="1:11" x14ac:dyDescent="0.35">
      <c r="A22" t="s">
        <v>19</v>
      </c>
      <c r="B22" t="s">
        <v>20</v>
      </c>
      <c r="C22" s="5">
        <v>1205</v>
      </c>
      <c r="D22" s="5">
        <v>1</v>
      </c>
      <c r="E22" t="s">
        <v>11</v>
      </c>
      <c r="F22">
        <v>41</v>
      </c>
      <c r="G22">
        <v>2023</v>
      </c>
      <c r="H22" s="1">
        <v>45013</v>
      </c>
      <c r="I22" s="1">
        <v>45019</v>
      </c>
      <c r="J22" t="s">
        <v>15</v>
      </c>
      <c r="K22" t="s">
        <v>33</v>
      </c>
    </row>
    <row r="23" spans="1:11" x14ac:dyDescent="0.35">
      <c r="A23" t="s">
        <v>19</v>
      </c>
      <c r="B23" t="s">
        <v>20</v>
      </c>
      <c r="C23" s="5">
        <v>1205</v>
      </c>
      <c r="D23" s="5">
        <v>1</v>
      </c>
      <c r="E23" t="s">
        <v>11</v>
      </c>
      <c r="F23">
        <v>41</v>
      </c>
      <c r="G23">
        <v>2023</v>
      </c>
      <c r="H23" s="1">
        <v>45013</v>
      </c>
      <c r="I23" s="1">
        <v>45019</v>
      </c>
      <c r="J23" t="s">
        <v>14</v>
      </c>
      <c r="K23" t="s">
        <v>34</v>
      </c>
    </row>
    <row r="24" spans="1:11" x14ac:dyDescent="0.35">
      <c r="H24" s="1"/>
      <c r="I24" s="1"/>
    </row>
    <row r="25" spans="1:11" x14ac:dyDescent="0.35">
      <c r="H25" s="1"/>
      <c r="I25" s="1"/>
    </row>
    <row r="26" spans="1:11" x14ac:dyDescent="0.35">
      <c r="H26" s="1"/>
      <c r="I26" s="1"/>
    </row>
    <row r="27" spans="1:11" x14ac:dyDescent="0.35">
      <c r="H27" s="1"/>
      <c r="I27" s="1"/>
    </row>
    <row r="28" spans="1:11" x14ac:dyDescent="0.35">
      <c r="H28" s="1"/>
      <c r="I28" s="1"/>
    </row>
    <row r="29" spans="1:11" x14ac:dyDescent="0.35">
      <c r="H29" s="1"/>
      <c r="I29" s="1"/>
    </row>
    <row r="30" spans="1:11" x14ac:dyDescent="0.35">
      <c r="H30" s="1"/>
      <c r="I30" s="1"/>
    </row>
    <row r="31" spans="1:11" x14ac:dyDescent="0.35">
      <c r="H31" s="1"/>
      <c r="I31" s="1"/>
    </row>
    <row r="32" spans="1:11" x14ac:dyDescent="0.35">
      <c r="H32" s="1"/>
      <c r="I32" s="1"/>
    </row>
    <row r="33" spans="8:9" x14ac:dyDescent="0.35">
      <c r="H33" s="1"/>
      <c r="I33" s="1"/>
    </row>
    <row r="34" spans="8:9" x14ac:dyDescent="0.35">
      <c r="H34" s="1"/>
      <c r="I34" s="1"/>
    </row>
    <row r="35" spans="8:9" x14ac:dyDescent="0.35">
      <c r="H35" s="1"/>
      <c r="I35" s="1"/>
    </row>
    <row r="36" spans="8:9" x14ac:dyDescent="0.35">
      <c r="H36" s="1"/>
      <c r="I36" s="1"/>
    </row>
    <row r="37" spans="8:9" x14ac:dyDescent="0.35">
      <c r="H37" s="1"/>
      <c r="I37" s="1"/>
    </row>
    <row r="38" spans="8:9" x14ac:dyDescent="0.35">
      <c r="H38" s="1"/>
      <c r="I38" s="1"/>
    </row>
    <row r="39" spans="8:9" x14ac:dyDescent="0.35">
      <c r="H39" s="1"/>
      <c r="I39" s="1"/>
    </row>
    <row r="40" spans="8:9" x14ac:dyDescent="0.35">
      <c r="H40" s="1"/>
      <c r="I40" s="1"/>
    </row>
    <row r="41" spans="8:9" x14ac:dyDescent="0.35">
      <c r="H41" s="1"/>
      <c r="I41" s="1"/>
    </row>
    <row r="42" spans="8:9" x14ac:dyDescent="0.35">
      <c r="H42" s="1"/>
      <c r="I42" s="1"/>
    </row>
    <row r="43" spans="8:9" x14ac:dyDescent="0.35">
      <c r="H43" s="1"/>
      <c r="I43" s="1"/>
    </row>
    <row r="44" spans="8:9" x14ac:dyDescent="0.35">
      <c r="H44" s="1"/>
      <c r="I44" s="1"/>
    </row>
    <row r="45" spans="8:9" x14ac:dyDescent="0.35">
      <c r="H45" s="1"/>
      <c r="I45" s="1"/>
    </row>
    <row r="46" spans="8:9" x14ac:dyDescent="0.35">
      <c r="H46" s="1"/>
      <c r="I46" s="1"/>
    </row>
    <row r="47" spans="8:9" x14ac:dyDescent="0.35">
      <c r="H47" s="1"/>
      <c r="I47" s="1"/>
    </row>
    <row r="48" spans="8:9" x14ac:dyDescent="0.35">
      <c r="H48" s="1"/>
      <c r="I48" s="1"/>
    </row>
    <row r="49" spans="8:9" x14ac:dyDescent="0.35">
      <c r="H49" s="1"/>
      <c r="I49" s="1"/>
    </row>
    <row r="50" spans="8:9" x14ac:dyDescent="0.35">
      <c r="H50" s="1"/>
      <c r="I50" s="1"/>
    </row>
    <row r="51" spans="8:9" x14ac:dyDescent="0.35">
      <c r="H51" s="1"/>
      <c r="I51" s="1"/>
    </row>
    <row r="52" spans="8:9" x14ac:dyDescent="0.35">
      <c r="H52" s="1"/>
      <c r="I52" s="1"/>
    </row>
    <row r="53" spans="8:9" x14ac:dyDescent="0.35">
      <c r="H53" s="1"/>
      <c r="I53" s="1"/>
    </row>
    <row r="54" spans="8:9" x14ac:dyDescent="0.35">
      <c r="H54" s="1"/>
      <c r="I54" s="1"/>
    </row>
    <row r="55" spans="8:9" x14ac:dyDescent="0.35">
      <c r="H55" s="1"/>
      <c r="I55" s="1"/>
    </row>
    <row r="56" spans="8:9" x14ac:dyDescent="0.35">
      <c r="H56" s="1"/>
      <c r="I56" s="1"/>
    </row>
    <row r="57" spans="8:9" x14ac:dyDescent="0.35">
      <c r="H57" s="1"/>
      <c r="I57" s="1"/>
    </row>
    <row r="58" spans="8:9" x14ac:dyDescent="0.35">
      <c r="H58" s="1"/>
      <c r="I58" s="1"/>
    </row>
    <row r="59" spans="8:9" x14ac:dyDescent="0.35">
      <c r="H59" s="1"/>
      <c r="I59" s="1"/>
    </row>
    <row r="60" spans="8:9" x14ac:dyDescent="0.35">
      <c r="H60" s="1"/>
      <c r="I60" s="1"/>
    </row>
    <row r="61" spans="8:9" x14ac:dyDescent="0.35">
      <c r="H61" s="1"/>
      <c r="I61" s="1"/>
    </row>
    <row r="62" spans="8:9" x14ac:dyDescent="0.35">
      <c r="H62" s="1"/>
      <c r="I62" s="1"/>
    </row>
    <row r="63" spans="8:9" x14ac:dyDescent="0.35">
      <c r="H63" s="1"/>
      <c r="I63" s="1"/>
    </row>
    <row r="64" spans="8:9" x14ac:dyDescent="0.35">
      <c r="H64" s="1"/>
      <c r="I64" s="1"/>
    </row>
    <row r="65" spans="8:9" x14ac:dyDescent="0.35">
      <c r="H65" s="1"/>
      <c r="I65" s="1"/>
    </row>
    <row r="66" spans="8:9" x14ac:dyDescent="0.35">
      <c r="H66" s="1"/>
      <c r="I66" s="1"/>
    </row>
    <row r="67" spans="8:9" x14ac:dyDescent="0.35">
      <c r="H67" s="1"/>
      <c r="I67" s="1"/>
    </row>
    <row r="68" spans="8:9" x14ac:dyDescent="0.35">
      <c r="H68" s="1"/>
      <c r="I68" s="1"/>
    </row>
    <row r="69" spans="8:9" x14ac:dyDescent="0.35">
      <c r="H69" s="1"/>
      <c r="I69" s="1"/>
    </row>
    <row r="70" spans="8:9" x14ac:dyDescent="0.35">
      <c r="H70" s="1"/>
      <c r="I70" s="1"/>
    </row>
    <row r="71" spans="8:9" x14ac:dyDescent="0.35">
      <c r="H71" s="1"/>
      <c r="I71" s="1"/>
    </row>
    <row r="72" spans="8:9" x14ac:dyDescent="0.35">
      <c r="H72" s="1"/>
      <c r="I72" s="1"/>
    </row>
    <row r="73" spans="8:9" x14ac:dyDescent="0.35">
      <c r="H73" s="1"/>
      <c r="I73" s="1"/>
    </row>
    <row r="74" spans="8:9" x14ac:dyDescent="0.35">
      <c r="H74" s="1"/>
      <c r="I74" s="1"/>
    </row>
    <row r="75" spans="8:9" x14ac:dyDescent="0.35">
      <c r="H75" s="1"/>
      <c r="I75" s="1"/>
    </row>
    <row r="76" spans="8:9" x14ac:dyDescent="0.35">
      <c r="H76" s="1"/>
      <c r="I76" s="1"/>
    </row>
    <row r="77" spans="8:9" x14ac:dyDescent="0.35">
      <c r="H77" s="1"/>
      <c r="I77" s="1"/>
    </row>
    <row r="78" spans="8:9" x14ac:dyDescent="0.35">
      <c r="H78" s="1"/>
      <c r="I78" s="1"/>
    </row>
    <row r="79" spans="8:9" x14ac:dyDescent="0.35">
      <c r="H79" s="1"/>
      <c r="I79" s="1"/>
    </row>
    <row r="80" spans="8:9" x14ac:dyDescent="0.35">
      <c r="H80" s="1"/>
      <c r="I80" s="1"/>
    </row>
    <row r="81" spans="8:9" x14ac:dyDescent="0.35">
      <c r="H81" s="1"/>
      <c r="I81" s="1"/>
    </row>
    <row r="82" spans="8:9" x14ac:dyDescent="0.35">
      <c r="H82" s="1"/>
      <c r="I82" s="1"/>
    </row>
    <row r="83" spans="8:9" x14ac:dyDescent="0.35">
      <c r="H83" s="1"/>
      <c r="I83" s="1"/>
    </row>
    <row r="84" spans="8:9" x14ac:dyDescent="0.35">
      <c r="H84" s="1"/>
      <c r="I84" s="1"/>
    </row>
    <row r="85" spans="8:9" x14ac:dyDescent="0.35">
      <c r="H85" s="1"/>
      <c r="I85" s="1"/>
    </row>
    <row r="86" spans="8:9" x14ac:dyDescent="0.35">
      <c r="H86" s="1"/>
      <c r="I86" s="1"/>
    </row>
    <row r="87" spans="8:9" x14ac:dyDescent="0.35">
      <c r="H87" s="1"/>
      <c r="I87" s="1"/>
    </row>
    <row r="88" spans="8:9" x14ac:dyDescent="0.35">
      <c r="H88" s="1"/>
      <c r="I88" s="1"/>
    </row>
    <row r="89" spans="8:9" x14ac:dyDescent="0.35">
      <c r="H89" s="1"/>
      <c r="I89" s="1"/>
    </row>
    <row r="90" spans="8:9" x14ac:dyDescent="0.35">
      <c r="H90" s="1"/>
      <c r="I90" s="1"/>
    </row>
    <row r="91" spans="8:9" x14ac:dyDescent="0.35">
      <c r="H91" s="1"/>
      <c r="I91" s="1"/>
    </row>
    <row r="92" spans="8:9" x14ac:dyDescent="0.35">
      <c r="H92" s="1"/>
      <c r="I92" s="1"/>
    </row>
    <row r="93" spans="8:9" x14ac:dyDescent="0.35">
      <c r="H93" s="1"/>
      <c r="I93" s="1"/>
    </row>
    <row r="94" spans="8:9" x14ac:dyDescent="0.35">
      <c r="H94" s="1"/>
      <c r="I94" s="1"/>
    </row>
    <row r="95" spans="8:9" x14ac:dyDescent="0.35">
      <c r="H95" s="1"/>
      <c r="I95" s="1"/>
    </row>
    <row r="96" spans="8:9" x14ac:dyDescent="0.35">
      <c r="H96" s="1"/>
      <c r="I96" s="1"/>
    </row>
    <row r="97" spans="8:9" x14ac:dyDescent="0.35">
      <c r="H97" s="1"/>
      <c r="I97" s="1"/>
    </row>
    <row r="98" spans="8:9" x14ac:dyDescent="0.35">
      <c r="H98" s="1"/>
      <c r="I98" s="1"/>
    </row>
    <row r="99" spans="8:9" x14ac:dyDescent="0.35">
      <c r="H99" s="1"/>
      <c r="I99" s="1"/>
    </row>
    <row r="100" spans="8:9" x14ac:dyDescent="0.35">
      <c r="H100" s="1"/>
      <c r="I100" s="1"/>
    </row>
    <row r="101" spans="8:9" x14ac:dyDescent="0.35">
      <c r="H101" s="1"/>
      <c r="I101" s="1"/>
    </row>
    <row r="102" spans="8:9" x14ac:dyDescent="0.35">
      <c r="H102" s="1"/>
      <c r="I102" s="1"/>
    </row>
    <row r="103" spans="8:9" x14ac:dyDescent="0.35">
      <c r="H103" s="1"/>
      <c r="I103" s="1"/>
    </row>
    <row r="104" spans="8:9" x14ac:dyDescent="0.35">
      <c r="H104" s="1"/>
      <c r="I104" s="1"/>
    </row>
    <row r="105" spans="8:9" x14ac:dyDescent="0.35">
      <c r="H105" s="1"/>
      <c r="I105" s="1"/>
    </row>
    <row r="106" spans="8:9" x14ac:dyDescent="0.35">
      <c r="H106" s="1"/>
      <c r="I106" s="1"/>
    </row>
    <row r="107" spans="8:9" x14ac:dyDescent="0.35">
      <c r="H107" s="1"/>
      <c r="I107" s="1"/>
    </row>
    <row r="108" spans="8:9" x14ac:dyDescent="0.35">
      <c r="H108" s="1"/>
      <c r="I108" s="1"/>
    </row>
    <row r="109" spans="8:9" x14ac:dyDescent="0.35">
      <c r="H109" s="1"/>
      <c r="I109" s="1"/>
    </row>
    <row r="110" spans="8:9" x14ac:dyDescent="0.35">
      <c r="H110" s="1"/>
      <c r="I110" s="1"/>
    </row>
    <row r="111" spans="8:9" x14ac:dyDescent="0.35">
      <c r="H111" s="1"/>
      <c r="I111" s="1"/>
    </row>
    <row r="112" spans="8:9" x14ac:dyDescent="0.35">
      <c r="H112" s="1"/>
      <c r="I112" s="1"/>
    </row>
    <row r="113" spans="8:9" x14ac:dyDescent="0.35">
      <c r="H113" s="1"/>
      <c r="I113" s="1"/>
    </row>
    <row r="114" spans="8:9" x14ac:dyDescent="0.35">
      <c r="H114" s="1"/>
      <c r="I114" s="1"/>
    </row>
    <row r="115" spans="8:9" x14ac:dyDescent="0.35">
      <c r="H115" s="1"/>
      <c r="I115" s="1"/>
    </row>
    <row r="116" spans="8:9" x14ac:dyDescent="0.35">
      <c r="H116" s="1"/>
      <c r="I116" s="1"/>
    </row>
    <row r="117" spans="8:9" x14ac:dyDescent="0.35">
      <c r="H117" s="1"/>
      <c r="I117" s="1"/>
    </row>
    <row r="118" spans="8:9" x14ac:dyDescent="0.35">
      <c r="H118" s="1"/>
      <c r="I118" s="1"/>
    </row>
    <row r="119" spans="8:9" x14ac:dyDescent="0.35">
      <c r="H119" s="1"/>
      <c r="I119" s="1"/>
    </row>
    <row r="120" spans="8:9" x14ac:dyDescent="0.35">
      <c r="H120" s="1"/>
      <c r="I120" s="1"/>
    </row>
    <row r="121" spans="8:9" x14ac:dyDescent="0.35">
      <c r="H121" s="1"/>
      <c r="I121" s="1"/>
    </row>
    <row r="122" spans="8:9" x14ac:dyDescent="0.35">
      <c r="H122" s="1"/>
      <c r="I122" s="1"/>
    </row>
    <row r="123" spans="8:9" x14ac:dyDescent="0.35">
      <c r="H123" s="1"/>
      <c r="I123" s="1"/>
    </row>
    <row r="124" spans="8:9" x14ac:dyDescent="0.35">
      <c r="H124" s="1"/>
      <c r="I124" s="1"/>
    </row>
    <row r="125" spans="8:9" x14ac:dyDescent="0.35">
      <c r="H125" s="1"/>
      <c r="I125" s="1"/>
    </row>
    <row r="126" spans="8:9" x14ac:dyDescent="0.35">
      <c r="H126" s="1"/>
      <c r="I126" s="1"/>
    </row>
    <row r="127" spans="8:9" x14ac:dyDescent="0.35">
      <c r="H127" s="1"/>
      <c r="I127" s="1"/>
    </row>
    <row r="128" spans="8:9" x14ac:dyDescent="0.35">
      <c r="H128" s="1"/>
      <c r="I128" s="1"/>
    </row>
    <row r="129" spans="8:9" x14ac:dyDescent="0.35">
      <c r="H129" s="1"/>
      <c r="I129" s="1"/>
    </row>
    <row r="130" spans="8:9" x14ac:dyDescent="0.35">
      <c r="H130" s="1"/>
      <c r="I130" s="1"/>
    </row>
    <row r="131" spans="8:9" x14ac:dyDescent="0.35">
      <c r="H131" s="1"/>
      <c r="I131" s="1"/>
    </row>
    <row r="132" spans="8:9" x14ac:dyDescent="0.35">
      <c r="H132" s="1"/>
      <c r="I132" s="1"/>
    </row>
    <row r="133" spans="8:9" x14ac:dyDescent="0.35">
      <c r="H133" s="1"/>
      <c r="I133" s="1"/>
    </row>
    <row r="134" spans="8:9" x14ac:dyDescent="0.35">
      <c r="H134" s="1"/>
      <c r="I134" s="1"/>
    </row>
    <row r="135" spans="8:9" x14ac:dyDescent="0.35">
      <c r="H135" s="1"/>
      <c r="I135" s="1"/>
    </row>
    <row r="136" spans="8:9" x14ac:dyDescent="0.35">
      <c r="H136" s="1"/>
      <c r="I136" s="1"/>
    </row>
    <row r="137" spans="8:9" x14ac:dyDescent="0.35">
      <c r="H137" s="1"/>
      <c r="I137" s="1"/>
    </row>
    <row r="138" spans="8:9" x14ac:dyDescent="0.35">
      <c r="H138" s="1"/>
      <c r="I138" s="1"/>
    </row>
    <row r="139" spans="8:9" x14ac:dyDescent="0.35">
      <c r="H139" s="1"/>
      <c r="I139" s="1"/>
    </row>
    <row r="140" spans="8:9" x14ac:dyDescent="0.35">
      <c r="H140" s="1"/>
      <c r="I140" s="1"/>
    </row>
    <row r="141" spans="8:9" x14ac:dyDescent="0.35">
      <c r="H141" s="1"/>
      <c r="I141" s="1"/>
    </row>
    <row r="142" spans="8:9" x14ac:dyDescent="0.35">
      <c r="H142" s="1"/>
      <c r="I142" s="1"/>
    </row>
    <row r="143" spans="8:9" x14ac:dyDescent="0.35">
      <c r="H143" s="1"/>
      <c r="I143" s="1"/>
    </row>
    <row r="144" spans="8:9" x14ac:dyDescent="0.35">
      <c r="H144" s="1"/>
      <c r="I144" s="1"/>
    </row>
    <row r="145" spans="8:9" x14ac:dyDescent="0.35">
      <c r="H145" s="1"/>
      <c r="I145" s="1"/>
    </row>
    <row r="146" spans="8:9" x14ac:dyDescent="0.35">
      <c r="H146" s="1"/>
      <c r="I146" s="1"/>
    </row>
    <row r="147" spans="8:9" x14ac:dyDescent="0.35">
      <c r="H147" s="1"/>
      <c r="I147" s="1"/>
    </row>
    <row r="148" spans="8:9" x14ac:dyDescent="0.35">
      <c r="H148" s="1"/>
      <c r="I148" s="1"/>
    </row>
    <row r="149" spans="8:9" x14ac:dyDescent="0.35">
      <c r="H149" s="1"/>
      <c r="I149" s="1"/>
    </row>
    <row r="150" spans="8:9" x14ac:dyDescent="0.35">
      <c r="H150" s="1"/>
      <c r="I150" s="1"/>
    </row>
    <row r="151" spans="8:9" x14ac:dyDescent="0.35">
      <c r="H151" s="1"/>
      <c r="I151" s="1"/>
    </row>
    <row r="152" spans="8:9" x14ac:dyDescent="0.35">
      <c r="H152" s="1"/>
      <c r="I152" s="1"/>
    </row>
    <row r="153" spans="8:9" x14ac:dyDescent="0.35">
      <c r="H153" s="1"/>
      <c r="I153" s="1"/>
    </row>
    <row r="154" spans="8:9" x14ac:dyDescent="0.35">
      <c r="H154" s="1"/>
      <c r="I154" s="1"/>
    </row>
    <row r="155" spans="8:9" x14ac:dyDescent="0.35">
      <c r="H155" s="1"/>
      <c r="I155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16" sqref="F16"/>
    </sheetView>
  </sheetViews>
  <sheetFormatPr defaultColWidth="10.54296875" defaultRowHeight="14.5" x14ac:dyDescent="0.35"/>
  <cols>
    <col min="1" max="1" width="15.54296875" style="11" customWidth="1"/>
    <col min="2" max="2" width="15.26953125" style="11" customWidth="1"/>
    <col min="3" max="4" width="14.26953125" style="11" customWidth="1"/>
    <col min="5" max="5" width="10.54296875" style="11"/>
    <col min="6" max="6" width="13.7265625" style="11" customWidth="1"/>
    <col min="7" max="7" width="14.26953125" style="11" customWidth="1"/>
    <col min="8" max="8" width="14.81640625" style="11" customWidth="1"/>
    <col min="9" max="9" width="13.453125" style="11" customWidth="1"/>
    <col min="10" max="12" width="10.54296875" style="11"/>
  </cols>
  <sheetData>
    <row r="1" spans="1:12" x14ac:dyDescent="0.35">
      <c r="A1" s="59" t="s">
        <v>165</v>
      </c>
    </row>
    <row r="2" spans="1:12" s="8" customFormat="1" ht="46" customHeight="1" thickBot="1" x14ac:dyDescent="0.4">
      <c r="A2" s="31" t="s">
        <v>35</v>
      </c>
      <c r="B2" s="31" t="s">
        <v>53</v>
      </c>
      <c r="C2" s="31" t="s">
        <v>136</v>
      </c>
      <c r="D2" s="95" t="s">
        <v>202</v>
      </c>
      <c r="E2" s="35"/>
      <c r="F2" s="31" t="s">
        <v>35</v>
      </c>
      <c r="G2" s="31" t="s">
        <v>54</v>
      </c>
      <c r="H2" s="31" t="s">
        <v>137</v>
      </c>
      <c r="I2" s="99" t="s">
        <v>203</v>
      </c>
      <c r="J2" s="35"/>
      <c r="K2" s="35"/>
      <c r="L2" s="35"/>
    </row>
    <row r="3" spans="1:12" ht="15" thickBot="1" x14ac:dyDescent="0.4">
      <c r="A3" s="15" t="s">
        <v>47</v>
      </c>
      <c r="B3" s="16">
        <v>317.64999999999998</v>
      </c>
      <c r="C3" s="16">
        <v>476.3</v>
      </c>
      <c r="D3" s="16">
        <f>B3+C3</f>
        <v>793.95</v>
      </c>
      <c r="F3" s="15" t="s">
        <v>55</v>
      </c>
      <c r="G3" s="16">
        <v>253.64</v>
      </c>
      <c r="H3" s="21">
        <v>222</v>
      </c>
      <c r="I3" s="20">
        <f>G3+H3</f>
        <v>475.64</v>
      </c>
    </row>
    <row r="4" spans="1:12" x14ac:dyDescent="0.35">
      <c r="A4" s="15" t="s">
        <v>48</v>
      </c>
      <c r="B4" s="16">
        <v>231.8</v>
      </c>
      <c r="C4" s="54">
        <v>0</v>
      </c>
      <c r="D4" s="16">
        <f t="shared" ref="D4:D8" si="0">B4+C4</f>
        <v>231.8</v>
      </c>
    </row>
    <row r="5" spans="1:12" x14ac:dyDescent="0.35">
      <c r="A5" s="15" t="s">
        <v>56</v>
      </c>
      <c r="B5" s="16">
        <v>846.77</v>
      </c>
      <c r="C5" s="16">
        <v>317.54999999999995</v>
      </c>
      <c r="D5" s="16">
        <f t="shared" si="0"/>
        <v>1164.32</v>
      </c>
    </row>
    <row r="6" spans="1:12" x14ac:dyDescent="0.35">
      <c r="A6" s="15" t="s">
        <v>55</v>
      </c>
      <c r="B6" s="16">
        <v>656.76</v>
      </c>
      <c r="C6" s="54">
        <v>0</v>
      </c>
      <c r="D6" s="16">
        <f t="shared" si="0"/>
        <v>656.76</v>
      </c>
    </row>
    <row r="7" spans="1:12" x14ac:dyDescent="0.35">
      <c r="A7" s="15" t="s">
        <v>57</v>
      </c>
      <c r="B7" s="16">
        <v>124.9</v>
      </c>
      <c r="C7" s="54">
        <v>0</v>
      </c>
      <c r="D7" s="16">
        <f t="shared" si="0"/>
        <v>124.9</v>
      </c>
    </row>
    <row r="8" spans="1:12" ht="15" thickBot="1" x14ac:dyDescent="0.4">
      <c r="A8" s="15" t="s">
        <v>58</v>
      </c>
      <c r="B8" s="16">
        <v>3294.64</v>
      </c>
      <c r="C8" s="16">
        <v>2051.98</v>
      </c>
      <c r="D8" s="29">
        <f t="shared" si="0"/>
        <v>5346.62</v>
      </c>
    </row>
    <row r="9" spans="1:12" ht="15" thickBot="1" x14ac:dyDescent="0.4">
      <c r="D9" s="30">
        <f>SUM(D3:D8)</f>
        <v>8318.35</v>
      </c>
    </row>
    <row r="12" spans="1:12" x14ac:dyDescent="0.35">
      <c r="A12" s="34" t="s">
        <v>139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2" sqref="I2"/>
    </sheetView>
  </sheetViews>
  <sheetFormatPr defaultRowHeight="14.5" x14ac:dyDescent="0.35"/>
  <cols>
    <col min="1" max="1" width="19.453125" style="7" customWidth="1"/>
    <col min="2" max="2" width="17.54296875" customWidth="1"/>
    <col min="3" max="5" width="13.54296875" customWidth="1"/>
    <col min="6" max="6" width="17.7265625" style="7" customWidth="1"/>
    <col min="7" max="7" width="16" customWidth="1"/>
    <col min="8" max="8" width="14.54296875" customWidth="1"/>
    <col min="9" max="9" width="15.453125" customWidth="1"/>
  </cols>
  <sheetData>
    <row r="1" spans="1:12" x14ac:dyDescent="0.35">
      <c r="A1" s="61" t="s">
        <v>140</v>
      </c>
      <c r="B1" s="61"/>
      <c r="C1" s="61"/>
      <c r="D1" s="61"/>
      <c r="E1" s="61"/>
      <c r="F1" s="61"/>
      <c r="G1" s="61"/>
      <c r="H1" s="61"/>
    </row>
    <row r="2" spans="1:12" s="3" customFormat="1" ht="36.75" customHeight="1" thickBot="1" x14ac:dyDescent="0.4">
      <c r="A2" s="26" t="s">
        <v>35</v>
      </c>
      <c r="B2" s="31" t="s">
        <v>43</v>
      </c>
      <c r="C2" s="31" t="s">
        <v>44</v>
      </c>
      <c r="D2" s="95" t="s">
        <v>202</v>
      </c>
      <c r="E2" s="35"/>
      <c r="F2" s="26" t="s">
        <v>35</v>
      </c>
      <c r="G2" s="31" t="s">
        <v>45</v>
      </c>
      <c r="H2" s="31" t="s">
        <v>46</v>
      </c>
      <c r="I2" s="95" t="s">
        <v>203</v>
      </c>
      <c r="J2" s="14"/>
      <c r="K2" s="14"/>
      <c r="L2" s="14"/>
    </row>
    <row r="3" spans="1:12" ht="15" thickBot="1" x14ac:dyDescent="0.4">
      <c r="A3" s="36" t="s">
        <v>36</v>
      </c>
      <c r="B3" s="40">
        <v>192</v>
      </c>
      <c r="C3" s="41">
        <v>0</v>
      </c>
      <c r="D3" s="41">
        <f>B3+C3</f>
        <v>192</v>
      </c>
      <c r="E3" s="37"/>
      <c r="F3" s="36" t="s">
        <v>36</v>
      </c>
      <c r="G3" s="41">
        <v>416.12</v>
      </c>
      <c r="H3" s="42">
        <v>0</v>
      </c>
      <c r="I3" s="44">
        <f>G3+H3</f>
        <v>416.12</v>
      </c>
      <c r="J3" s="11"/>
      <c r="K3" s="11"/>
      <c r="L3" s="11"/>
    </row>
    <row r="4" spans="1:12" x14ac:dyDescent="0.35">
      <c r="A4" s="36" t="s">
        <v>37</v>
      </c>
      <c r="B4" s="41">
        <v>201.69</v>
      </c>
      <c r="C4" s="41">
        <v>93</v>
      </c>
      <c r="D4" s="41">
        <f t="shared" ref="D4:D10" si="0">B4+C4</f>
        <v>294.69</v>
      </c>
      <c r="E4" s="37"/>
      <c r="F4" s="38"/>
      <c r="G4" s="11"/>
      <c r="H4" s="11"/>
      <c r="I4" s="11"/>
      <c r="J4" s="11"/>
      <c r="K4" s="11"/>
      <c r="L4" s="11"/>
    </row>
    <row r="5" spans="1:12" x14ac:dyDescent="0.35">
      <c r="A5" s="36" t="s">
        <v>38</v>
      </c>
      <c r="B5" s="41">
        <v>624.24</v>
      </c>
      <c r="C5" s="41">
        <v>0</v>
      </c>
      <c r="D5" s="41">
        <f t="shared" si="0"/>
        <v>624.24</v>
      </c>
      <c r="E5" s="37"/>
      <c r="F5" s="38"/>
      <c r="G5" s="11"/>
      <c r="H5" s="11"/>
      <c r="I5" s="11"/>
      <c r="J5" s="11"/>
      <c r="K5" s="11"/>
      <c r="L5" s="11"/>
    </row>
    <row r="6" spans="1:12" x14ac:dyDescent="0.35">
      <c r="A6" s="36" t="s">
        <v>39</v>
      </c>
      <c r="B6" s="41">
        <v>5095.78</v>
      </c>
      <c r="C6" s="41">
        <v>0</v>
      </c>
      <c r="D6" s="41">
        <f t="shared" si="0"/>
        <v>5095.78</v>
      </c>
      <c r="E6" s="37"/>
      <c r="F6" s="38"/>
      <c r="G6" s="11"/>
      <c r="H6" s="11"/>
      <c r="I6" s="11"/>
      <c r="J6" s="11"/>
      <c r="K6" s="11"/>
      <c r="L6" s="11"/>
    </row>
    <row r="7" spans="1:12" x14ac:dyDescent="0.35">
      <c r="A7" s="36" t="s">
        <v>36</v>
      </c>
      <c r="B7" s="41">
        <v>478.42</v>
      </c>
      <c r="C7" s="41">
        <v>0</v>
      </c>
      <c r="D7" s="41">
        <f t="shared" si="0"/>
        <v>478.42</v>
      </c>
      <c r="E7" s="37"/>
      <c r="F7" s="38"/>
      <c r="G7" s="11"/>
      <c r="H7" s="11"/>
      <c r="I7" s="11"/>
      <c r="J7" s="11"/>
      <c r="K7" s="11"/>
      <c r="L7" s="11"/>
    </row>
    <row r="8" spans="1:12" x14ac:dyDescent="0.35">
      <c r="A8" s="36" t="s">
        <v>40</v>
      </c>
      <c r="B8" s="41">
        <v>3702.17</v>
      </c>
      <c r="C8" s="41">
        <v>0</v>
      </c>
      <c r="D8" s="41">
        <f t="shared" si="0"/>
        <v>3702.17</v>
      </c>
      <c r="E8" s="37"/>
      <c r="F8" s="38"/>
      <c r="G8" s="11"/>
      <c r="H8" s="11"/>
      <c r="I8" s="11"/>
      <c r="J8" s="11"/>
      <c r="K8" s="11"/>
      <c r="L8" s="11"/>
    </row>
    <row r="9" spans="1:12" x14ac:dyDescent="0.35">
      <c r="A9" s="36" t="s">
        <v>41</v>
      </c>
      <c r="B9" s="41">
        <v>509.63</v>
      </c>
      <c r="C9" s="41">
        <v>0</v>
      </c>
      <c r="D9" s="41">
        <f t="shared" si="0"/>
        <v>509.63</v>
      </c>
      <c r="E9" s="37"/>
      <c r="F9" s="38"/>
      <c r="G9" s="11"/>
      <c r="H9" s="11"/>
      <c r="I9" s="11"/>
      <c r="J9" s="11"/>
      <c r="K9" s="11"/>
      <c r="L9" s="11"/>
    </row>
    <row r="10" spans="1:12" x14ac:dyDescent="0.35">
      <c r="A10" s="36" t="s">
        <v>42</v>
      </c>
      <c r="B10" s="41">
        <v>6554.08</v>
      </c>
      <c r="C10" s="41">
        <v>363.71</v>
      </c>
      <c r="D10" s="41">
        <f t="shared" si="0"/>
        <v>6917.79</v>
      </c>
      <c r="E10" s="37"/>
      <c r="F10" s="38"/>
      <c r="G10" s="11"/>
      <c r="H10" s="11"/>
      <c r="I10" s="11"/>
      <c r="J10" s="11"/>
      <c r="K10" s="11"/>
      <c r="L10" s="11"/>
    </row>
    <row r="11" spans="1:12" ht="15" thickBot="1" x14ac:dyDescent="0.4">
      <c r="A11" s="36"/>
      <c r="B11" s="41"/>
      <c r="C11" s="42"/>
      <c r="D11" s="43">
        <f>SUM(D3:D10)</f>
        <v>17814.719999999998</v>
      </c>
      <c r="E11" s="37"/>
      <c r="F11" s="38"/>
      <c r="G11" s="11"/>
      <c r="H11" s="11"/>
      <c r="I11" s="11"/>
      <c r="J11" s="11"/>
      <c r="K11" s="11"/>
      <c r="L11" s="11"/>
    </row>
    <row r="12" spans="1:12" x14ac:dyDescent="0.35">
      <c r="A12" s="38"/>
      <c r="B12" s="33"/>
      <c r="C12" s="33"/>
      <c r="D12" s="33"/>
      <c r="E12" s="33"/>
      <c r="F12" s="38"/>
      <c r="G12" s="11"/>
      <c r="H12" s="11"/>
      <c r="I12" s="11"/>
      <c r="J12" s="11"/>
      <c r="K12" s="11"/>
      <c r="L12" s="11"/>
    </row>
    <row r="13" spans="1:12" x14ac:dyDescent="0.35">
      <c r="A13" s="38"/>
      <c r="B13" s="33"/>
      <c r="C13" s="33"/>
      <c r="D13" s="33"/>
      <c r="E13" s="33"/>
      <c r="F13" s="38"/>
      <c r="G13" s="11"/>
      <c r="H13" s="11"/>
      <c r="I13" s="11"/>
      <c r="J13" s="11"/>
      <c r="K13" s="11"/>
      <c r="L13" s="11"/>
    </row>
    <row r="14" spans="1:12" x14ac:dyDescent="0.35">
      <c r="A14" s="34" t="s">
        <v>139</v>
      </c>
      <c r="B14" s="33"/>
      <c r="C14" s="33"/>
      <c r="D14" s="33"/>
      <c r="E14" s="33"/>
      <c r="F14" s="38"/>
      <c r="G14" s="11"/>
      <c r="H14" s="11"/>
      <c r="I14" s="11"/>
      <c r="J14" s="11"/>
      <c r="K14" s="11"/>
      <c r="L14" s="11"/>
    </row>
    <row r="15" spans="1:12" x14ac:dyDescent="0.35">
      <c r="A15" s="38"/>
      <c r="B15" s="33"/>
      <c r="C15" s="33"/>
      <c r="D15" s="33"/>
      <c r="E15" s="33"/>
      <c r="F15" s="38"/>
      <c r="G15" s="11"/>
      <c r="H15" s="11"/>
      <c r="I15" s="11"/>
      <c r="J15" s="11"/>
      <c r="K15" s="11"/>
      <c r="L15" s="11"/>
    </row>
    <row r="16" spans="1:12" x14ac:dyDescent="0.35">
      <c r="A16" s="38"/>
      <c r="B16" s="33"/>
      <c r="C16" s="33"/>
      <c r="D16" s="33"/>
      <c r="E16" s="33"/>
      <c r="F16" s="38"/>
      <c r="G16" s="11"/>
      <c r="H16" s="11"/>
      <c r="I16" s="11"/>
      <c r="J16" s="11"/>
      <c r="K16" s="11"/>
      <c r="L16" s="11"/>
    </row>
    <row r="17" spans="1:12" x14ac:dyDescent="0.35">
      <c r="A17" s="38"/>
      <c r="B17" s="33"/>
      <c r="C17" s="33"/>
      <c r="D17" s="33"/>
      <c r="E17" s="33"/>
      <c r="F17" s="38"/>
      <c r="G17" s="11"/>
      <c r="H17" s="11"/>
      <c r="I17" s="11"/>
      <c r="J17" s="11"/>
      <c r="K17" s="11"/>
      <c r="L17" s="11"/>
    </row>
    <row r="18" spans="1:12" x14ac:dyDescent="0.35">
      <c r="A18" s="38"/>
      <c r="B18" s="33"/>
      <c r="C18" s="33"/>
      <c r="D18" s="33"/>
      <c r="E18" s="33"/>
      <c r="F18" s="38"/>
      <c r="G18" s="11"/>
      <c r="H18" s="11"/>
      <c r="I18" s="11"/>
      <c r="J18" s="11"/>
      <c r="K18" s="11"/>
      <c r="L18" s="11"/>
    </row>
    <row r="19" spans="1:12" x14ac:dyDescent="0.35">
      <c r="A19" s="38"/>
      <c r="B19" s="33"/>
      <c r="C19" s="33"/>
      <c r="D19" s="33"/>
      <c r="E19" s="33"/>
      <c r="F19" s="38"/>
      <c r="G19" s="11"/>
      <c r="H19" s="11"/>
      <c r="I19" s="11"/>
      <c r="J19" s="11"/>
      <c r="K19" s="11"/>
      <c r="L19" s="11"/>
    </row>
    <row r="20" spans="1:12" x14ac:dyDescent="0.35">
      <c r="A20" s="38"/>
      <c r="B20" s="33"/>
      <c r="C20" s="33"/>
      <c r="D20" s="33"/>
      <c r="E20" s="33"/>
      <c r="F20" s="38"/>
      <c r="G20" s="11"/>
      <c r="H20" s="11"/>
      <c r="I20" s="11"/>
      <c r="J20" s="11"/>
      <c r="K20" s="11"/>
      <c r="L20" s="11"/>
    </row>
    <row r="21" spans="1:12" x14ac:dyDescent="0.35">
      <c r="B21" s="6"/>
      <c r="C21" s="6"/>
      <c r="D21" s="6"/>
      <c r="E21" s="6"/>
    </row>
    <row r="22" spans="1:12" x14ac:dyDescent="0.35">
      <c r="B22" s="6"/>
      <c r="C22" s="6"/>
      <c r="D22" s="6"/>
      <c r="E22" s="6"/>
    </row>
    <row r="23" spans="1:12" x14ac:dyDescent="0.35">
      <c r="B23" s="6"/>
      <c r="C23" s="6"/>
      <c r="D23" s="6"/>
      <c r="E23" s="6"/>
    </row>
    <row r="24" spans="1:12" x14ac:dyDescent="0.35">
      <c r="B24" s="6"/>
      <c r="C24" s="6"/>
      <c r="D24" s="6"/>
      <c r="E24" s="6"/>
    </row>
    <row r="25" spans="1:12" x14ac:dyDescent="0.35">
      <c r="B25" s="6"/>
      <c r="C25" s="6"/>
      <c r="D25" s="6"/>
      <c r="E25" s="6"/>
    </row>
    <row r="26" spans="1:12" x14ac:dyDescent="0.35">
      <c r="B26" s="6"/>
      <c r="C26" s="6"/>
      <c r="D26" s="6"/>
      <c r="E26" s="6"/>
    </row>
    <row r="27" spans="1:12" x14ac:dyDescent="0.35">
      <c r="B27" s="6"/>
      <c r="C27" s="6"/>
      <c r="D27" s="6"/>
      <c r="E27" s="6"/>
    </row>
    <row r="28" spans="1:12" x14ac:dyDescent="0.35">
      <c r="C28" s="6"/>
      <c r="D28" s="6"/>
      <c r="E28" s="6"/>
    </row>
    <row r="29" spans="1:12" x14ac:dyDescent="0.35">
      <c r="C29" s="6"/>
      <c r="D29" s="6"/>
      <c r="E29" s="6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16" sqref="E16"/>
    </sheetView>
  </sheetViews>
  <sheetFormatPr defaultRowHeight="14.5" x14ac:dyDescent="0.35"/>
  <cols>
    <col min="1" max="1" width="30.81640625" style="7" customWidth="1"/>
    <col min="2" max="2" width="27.54296875" style="6" customWidth="1"/>
    <col min="3" max="3" width="26.6328125" style="6" customWidth="1"/>
    <col min="4" max="4" width="20.7265625" style="6" customWidth="1"/>
    <col min="5" max="5" width="18" style="6" customWidth="1"/>
  </cols>
  <sheetData>
    <row r="1" spans="1:12" s="11" customFormat="1" ht="14" x14ac:dyDescent="0.3">
      <c r="A1" s="60" t="s">
        <v>204</v>
      </c>
      <c r="B1" s="33"/>
      <c r="C1" s="33"/>
      <c r="D1" s="33"/>
      <c r="E1" s="33"/>
    </row>
    <row r="2" spans="1:12" s="3" customFormat="1" ht="44.5" customHeight="1" x14ac:dyDescent="0.35">
      <c r="A2" s="26" t="s">
        <v>35</v>
      </c>
      <c r="B2" s="26" t="s">
        <v>189</v>
      </c>
      <c r="C2" s="26" t="s">
        <v>190</v>
      </c>
      <c r="D2" s="26" t="s">
        <v>170</v>
      </c>
      <c r="E2" s="96" t="s">
        <v>202</v>
      </c>
      <c r="F2" s="14"/>
      <c r="G2" s="14"/>
      <c r="H2" s="14"/>
      <c r="I2" s="14"/>
      <c r="J2" s="14"/>
      <c r="K2" s="14"/>
      <c r="L2" s="14"/>
    </row>
    <row r="3" spans="1:12" x14ac:dyDescent="0.35">
      <c r="A3" s="15" t="s">
        <v>191</v>
      </c>
      <c r="B3" s="41">
        <f>69.6*2</f>
        <v>139.19999999999999</v>
      </c>
      <c r="C3" s="41">
        <v>0</v>
      </c>
      <c r="D3" s="41">
        <v>228</v>
      </c>
      <c r="E3" s="41">
        <f t="shared" ref="E3:E9" si="0">B3+C3+D3</f>
        <v>367.2</v>
      </c>
      <c r="F3" s="11"/>
      <c r="G3" s="11"/>
      <c r="H3" s="11"/>
      <c r="I3" s="11"/>
      <c r="J3" s="11"/>
      <c r="K3" s="11"/>
      <c r="L3" s="11"/>
    </row>
    <row r="4" spans="1:12" ht="28.5" x14ac:dyDescent="0.35">
      <c r="A4" s="66" t="s">
        <v>192</v>
      </c>
      <c r="B4" s="41">
        <v>104</v>
      </c>
      <c r="C4" s="41">
        <f>430+160</f>
        <v>590</v>
      </c>
      <c r="D4" s="41">
        <f>850+290+59.44</f>
        <v>1199.44</v>
      </c>
      <c r="E4" s="41">
        <f t="shared" si="0"/>
        <v>1893.44</v>
      </c>
      <c r="F4" s="11"/>
      <c r="G4" s="11"/>
      <c r="H4" s="11"/>
      <c r="I4" s="11"/>
      <c r="J4" s="11"/>
      <c r="K4" s="11"/>
      <c r="L4" s="11"/>
    </row>
    <row r="5" spans="1:12" x14ac:dyDescent="0.35">
      <c r="A5" s="65" t="s">
        <v>184</v>
      </c>
      <c r="B5" s="41">
        <v>0</v>
      </c>
      <c r="C5" s="41">
        <f>260.48+147.53</f>
        <v>408.01</v>
      </c>
      <c r="D5" s="41">
        <v>0</v>
      </c>
      <c r="E5" s="41">
        <f t="shared" si="0"/>
        <v>408.01</v>
      </c>
      <c r="F5" s="11"/>
      <c r="G5" s="11"/>
      <c r="H5" s="11"/>
      <c r="I5" s="11"/>
      <c r="J5" s="11"/>
      <c r="K5" s="11"/>
      <c r="L5" s="11"/>
    </row>
    <row r="6" spans="1:12" x14ac:dyDescent="0.35">
      <c r="A6" s="65" t="s">
        <v>193</v>
      </c>
      <c r="B6" s="41">
        <v>0</v>
      </c>
      <c r="C6" s="41">
        <v>0</v>
      </c>
      <c r="D6" s="41">
        <v>400.5</v>
      </c>
      <c r="E6" s="41">
        <f t="shared" si="0"/>
        <v>400.5</v>
      </c>
      <c r="F6" s="11"/>
      <c r="G6" s="11"/>
      <c r="H6" s="11"/>
      <c r="I6" s="11"/>
      <c r="J6" s="11"/>
      <c r="K6" s="11"/>
      <c r="L6" s="11"/>
    </row>
    <row r="7" spans="1:12" x14ac:dyDescent="0.35">
      <c r="A7" s="15" t="s">
        <v>194</v>
      </c>
      <c r="B7" s="41">
        <v>0</v>
      </c>
      <c r="C7" s="41">
        <f>158.48+383.49</f>
        <v>541.97</v>
      </c>
      <c r="D7" s="41">
        <f>1501.92+206.95</f>
        <v>1708.8700000000001</v>
      </c>
      <c r="E7" s="41">
        <f t="shared" si="0"/>
        <v>2250.84</v>
      </c>
      <c r="F7" s="11"/>
      <c r="G7" s="11"/>
      <c r="H7" s="11"/>
      <c r="I7" s="11"/>
      <c r="J7" s="11"/>
      <c r="K7" s="11"/>
      <c r="L7" s="11"/>
    </row>
    <row r="8" spans="1:12" x14ac:dyDescent="0.35">
      <c r="A8" s="15" t="s">
        <v>196</v>
      </c>
      <c r="B8" s="41">
        <v>0</v>
      </c>
      <c r="C8" s="41">
        <f>244.12+448.48</f>
        <v>692.6</v>
      </c>
      <c r="D8" s="67">
        <f>825.81/0.9791+89.32</f>
        <v>932.75785108773357</v>
      </c>
      <c r="E8" s="41">
        <f t="shared" si="0"/>
        <v>1625.3578510877337</v>
      </c>
      <c r="F8" s="11"/>
      <c r="G8" s="11"/>
      <c r="H8" s="11"/>
      <c r="I8" s="11"/>
      <c r="J8" s="11"/>
      <c r="K8" s="11"/>
      <c r="L8" s="11"/>
    </row>
    <row r="9" spans="1:12" ht="15" thickBot="1" x14ac:dyDescent="0.4">
      <c r="A9" s="65" t="s">
        <v>197</v>
      </c>
      <c r="B9" s="41">
        <v>0</v>
      </c>
      <c r="C9" s="41">
        <v>0</v>
      </c>
      <c r="D9" s="67">
        <f>512/0.9842</f>
        <v>520.21946758788863</v>
      </c>
      <c r="E9" s="48">
        <f t="shared" si="0"/>
        <v>520.21946758788863</v>
      </c>
      <c r="F9" s="11"/>
      <c r="G9" s="11"/>
      <c r="H9" s="11"/>
      <c r="I9" s="11"/>
      <c r="J9" s="11"/>
      <c r="K9" s="11"/>
      <c r="L9" s="11"/>
    </row>
    <row r="10" spans="1:12" ht="15" thickBot="1" x14ac:dyDescent="0.4">
      <c r="A10" s="71"/>
      <c r="B10" s="47"/>
      <c r="C10" s="47"/>
      <c r="D10" s="72"/>
      <c r="E10" s="44">
        <f>SUM(E3:E9)</f>
        <v>7465.567318675623</v>
      </c>
      <c r="F10" s="11"/>
      <c r="G10" s="11"/>
      <c r="H10" s="11"/>
      <c r="I10" s="11"/>
      <c r="J10" s="11"/>
      <c r="K10" s="11"/>
      <c r="L10" s="11"/>
    </row>
    <row r="11" spans="1:12" x14ac:dyDescent="0.35">
      <c r="A11" s="34" t="s">
        <v>186</v>
      </c>
      <c r="B11" s="47"/>
      <c r="C11" s="47"/>
      <c r="D11" s="72"/>
      <c r="E11" s="47"/>
      <c r="F11" s="11"/>
      <c r="G11" s="11"/>
      <c r="H11" s="11"/>
      <c r="I11" s="11"/>
      <c r="J11" s="11"/>
      <c r="K11" s="11"/>
      <c r="L11" s="11"/>
    </row>
    <row r="12" spans="1:12" x14ac:dyDescent="0.35">
      <c r="A12" s="75" t="s">
        <v>195</v>
      </c>
      <c r="B12" s="75"/>
      <c r="C12" s="75"/>
      <c r="D12" s="75"/>
      <c r="E12" s="34"/>
      <c r="F12" s="11"/>
      <c r="G12" s="11"/>
      <c r="H12" s="11"/>
      <c r="I12" s="11"/>
      <c r="J12" s="11"/>
      <c r="K12" s="11"/>
      <c r="L12" s="11"/>
    </row>
    <row r="13" spans="1:12" x14ac:dyDescent="0.35">
      <c r="A13" s="75" t="s">
        <v>198</v>
      </c>
      <c r="B13" s="75"/>
      <c r="C13" s="75"/>
      <c r="D13" s="75"/>
      <c r="E13" s="34"/>
      <c r="F13" s="11"/>
      <c r="G13" s="11"/>
      <c r="H13" s="11"/>
      <c r="I13" s="11"/>
      <c r="J13" s="11"/>
      <c r="K13" s="11"/>
      <c r="L13" s="11"/>
    </row>
    <row r="14" spans="1:12" x14ac:dyDescent="0.35">
      <c r="A14" s="74"/>
      <c r="B14" s="74"/>
      <c r="C14" s="74"/>
      <c r="D14" s="74"/>
      <c r="E14" s="73"/>
      <c r="F14" s="11"/>
      <c r="G14" s="11"/>
      <c r="H14" s="11"/>
      <c r="I14" s="11"/>
      <c r="J14" s="11"/>
      <c r="K14" s="11"/>
      <c r="L14" s="11"/>
    </row>
    <row r="15" spans="1:12" x14ac:dyDescent="0.35">
      <c r="A15" s="79">
        <v>2023</v>
      </c>
      <c r="B15" s="73"/>
      <c r="C15" s="73"/>
      <c r="D15" s="73"/>
      <c r="E15" s="73"/>
      <c r="F15" s="11"/>
      <c r="G15" s="11"/>
      <c r="H15" s="11"/>
      <c r="I15" s="11"/>
      <c r="J15" s="11"/>
      <c r="K15" s="11"/>
      <c r="L15" s="11"/>
    </row>
    <row r="16" spans="1:12" x14ac:dyDescent="0.35">
      <c r="A16" s="26" t="s">
        <v>35</v>
      </c>
      <c r="B16" s="26" t="s">
        <v>189</v>
      </c>
      <c r="C16" s="26" t="s">
        <v>190</v>
      </c>
      <c r="D16" s="26" t="s">
        <v>170</v>
      </c>
      <c r="E16" s="96" t="s">
        <v>203</v>
      </c>
      <c r="F16" s="11"/>
      <c r="G16" s="11"/>
      <c r="H16" s="11"/>
      <c r="I16" s="11"/>
      <c r="J16" s="11"/>
      <c r="K16" s="11"/>
      <c r="L16" s="11"/>
    </row>
    <row r="17" spans="1:12" x14ac:dyDescent="0.35">
      <c r="A17" s="15" t="s">
        <v>199</v>
      </c>
      <c r="B17" s="41">
        <f>56.9+52</f>
        <v>108.9</v>
      </c>
      <c r="C17" s="41">
        <v>0</v>
      </c>
      <c r="D17" s="41">
        <v>0</v>
      </c>
      <c r="E17" s="41">
        <f>B17+C17+D17</f>
        <v>108.9</v>
      </c>
      <c r="F17" s="11"/>
      <c r="G17" s="11"/>
      <c r="H17" s="11"/>
      <c r="I17" s="11"/>
      <c r="J17" s="11"/>
      <c r="K17" s="11"/>
      <c r="L17" s="11"/>
    </row>
    <row r="18" spans="1:12" x14ac:dyDescent="0.35">
      <c r="A18" s="15" t="s">
        <v>200</v>
      </c>
      <c r="B18" s="41">
        <v>0</v>
      </c>
      <c r="C18" s="41">
        <v>423</v>
      </c>
      <c r="D18" s="41">
        <f>89+45</f>
        <v>134</v>
      </c>
      <c r="E18" s="41">
        <f>B18+C18+D18</f>
        <v>557</v>
      </c>
      <c r="F18" s="11"/>
      <c r="G18" s="11"/>
      <c r="H18" s="11"/>
      <c r="I18" s="11"/>
      <c r="J18" s="11"/>
      <c r="K18" s="11"/>
      <c r="L18" s="11"/>
    </row>
    <row r="19" spans="1:12" ht="15" thickBot="1" x14ac:dyDescent="0.4">
      <c r="A19" s="15" t="s">
        <v>201</v>
      </c>
      <c r="B19" s="41">
        <v>0</v>
      </c>
      <c r="C19" s="41">
        <f>3477.14+264.96+205.5</f>
        <v>3947.6</v>
      </c>
      <c r="D19" s="41">
        <f>904.7+535.62</f>
        <v>1440.3200000000002</v>
      </c>
      <c r="E19" s="48">
        <f>B19+C19+D19</f>
        <v>5387.92</v>
      </c>
      <c r="F19" s="11"/>
      <c r="G19" s="11"/>
      <c r="H19" s="11"/>
      <c r="I19" s="11"/>
      <c r="J19" s="11"/>
      <c r="K19" s="11"/>
      <c r="L19" s="11"/>
    </row>
    <row r="20" spans="1:12" ht="15" thickBot="1" x14ac:dyDescent="0.4">
      <c r="E20" s="39">
        <f>SUM(E17:E19)</f>
        <v>6053.82</v>
      </c>
      <c r="F20" s="11"/>
      <c r="G20" s="11"/>
      <c r="H20" s="11"/>
      <c r="I20" s="11"/>
      <c r="J20" s="11"/>
      <c r="K20" s="11"/>
      <c r="L20" s="11"/>
    </row>
    <row r="21" spans="1:12" x14ac:dyDescent="0.35">
      <c r="A21" s="34" t="s">
        <v>186</v>
      </c>
      <c r="F21" s="11"/>
      <c r="G21" s="11"/>
      <c r="H21" s="11"/>
      <c r="I21" s="11"/>
      <c r="J21" s="11"/>
      <c r="K21" s="11"/>
      <c r="L21" s="11"/>
    </row>
    <row r="22" spans="1:12" x14ac:dyDescent="0.35">
      <c r="F22" s="11"/>
      <c r="G22" s="11"/>
      <c r="H22" s="11"/>
      <c r="I22" s="11"/>
      <c r="J22" s="11"/>
      <c r="K22" s="11"/>
      <c r="L22" s="11"/>
    </row>
    <row r="23" spans="1:12" x14ac:dyDescent="0.35">
      <c r="F23" s="11"/>
      <c r="G23" s="11"/>
      <c r="H23" s="11"/>
      <c r="I23" s="11"/>
      <c r="J23" s="11"/>
      <c r="K23" s="11"/>
      <c r="L23" s="11"/>
    </row>
    <row r="24" spans="1:12" x14ac:dyDescent="0.35">
      <c r="F24" s="11"/>
      <c r="G24" s="11"/>
      <c r="H24" s="11"/>
      <c r="I24" s="11"/>
      <c r="J24" s="11"/>
      <c r="K24" s="11"/>
      <c r="L24" s="11"/>
    </row>
    <row r="25" spans="1:12" x14ac:dyDescent="0.35">
      <c r="F25" s="11"/>
      <c r="G25" s="11"/>
      <c r="H25" s="11"/>
      <c r="I25" s="11"/>
      <c r="J25" s="11"/>
      <c r="K25" s="11"/>
      <c r="L25" s="11"/>
    </row>
    <row r="26" spans="1:12" x14ac:dyDescent="0.35">
      <c r="F26" s="11"/>
      <c r="G26" s="11"/>
      <c r="H26" s="11"/>
      <c r="I26" s="11"/>
      <c r="J26" s="11"/>
      <c r="K26" s="11"/>
      <c r="L26" s="11"/>
    </row>
  </sheetData>
  <mergeCells count="2">
    <mergeCell ref="A12:D12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2" sqref="E2"/>
    </sheetView>
  </sheetViews>
  <sheetFormatPr defaultRowHeight="14.5" x14ac:dyDescent="0.35"/>
  <cols>
    <col min="1" max="1" width="28.7265625" style="7" customWidth="1"/>
    <col min="2" max="2" width="31.08984375" style="6" customWidth="1"/>
    <col min="3" max="3" width="25.6328125" style="6" customWidth="1"/>
    <col min="4" max="4" width="19.453125" style="6" customWidth="1"/>
    <col min="5" max="5" width="17" style="6" customWidth="1"/>
    <col min="6" max="6" width="19.54296875" style="7" customWidth="1"/>
    <col min="7" max="7" width="15.26953125" customWidth="1"/>
  </cols>
  <sheetData>
    <row r="1" spans="1:12" s="11" customFormat="1" ht="14" x14ac:dyDescent="0.3">
      <c r="A1" s="60" t="s">
        <v>187</v>
      </c>
      <c r="B1" s="33"/>
      <c r="C1" s="33"/>
      <c r="D1" s="33"/>
      <c r="E1" s="33"/>
      <c r="F1" s="38"/>
    </row>
    <row r="2" spans="1:12" ht="32.5" customHeight="1" x14ac:dyDescent="0.35">
      <c r="A2" s="26" t="s">
        <v>35</v>
      </c>
      <c r="B2" s="26" t="s">
        <v>189</v>
      </c>
      <c r="C2" s="26" t="s">
        <v>190</v>
      </c>
      <c r="D2" s="26" t="s">
        <v>170</v>
      </c>
      <c r="E2" s="96" t="s">
        <v>202</v>
      </c>
      <c r="F2" s="11"/>
      <c r="G2" s="11"/>
      <c r="H2" s="11"/>
      <c r="I2" s="11"/>
      <c r="J2" s="11"/>
      <c r="K2" s="11"/>
      <c r="L2" s="11"/>
    </row>
    <row r="3" spans="1:12" ht="28.5" x14ac:dyDescent="0.35">
      <c r="A3" s="65" t="s">
        <v>171</v>
      </c>
      <c r="B3" s="41">
        <f>82.7+82.7</f>
        <v>165.4</v>
      </c>
      <c r="C3" s="41">
        <v>0</v>
      </c>
      <c r="D3" s="41">
        <v>139</v>
      </c>
      <c r="E3" s="41">
        <f>B3+C3+D3</f>
        <v>304.39999999999998</v>
      </c>
      <c r="F3" s="11"/>
      <c r="G3" s="11"/>
      <c r="H3" s="11"/>
      <c r="I3" s="11"/>
      <c r="J3" s="11"/>
      <c r="K3" s="11"/>
      <c r="L3" s="11"/>
    </row>
    <row r="4" spans="1:12" ht="42.5" x14ac:dyDescent="0.35">
      <c r="A4" s="65" t="s">
        <v>172</v>
      </c>
      <c r="B4" s="41">
        <v>0</v>
      </c>
      <c r="C4" s="41">
        <f>361.07-258.57</f>
        <v>102.5</v>
      </c>
      <c r="D4" s="41">
        <v>0</v>
      </c>
      <c r="E4" s="41">
        <f>B4+C4+D4</f>
        <v>102.5</v>
      </c>
      <c r="F4" s="11"/>
      <c r="G4" s="11"/>
      <c r="H4" s="11"/>
      <c r="I4" s="11"/>
      <c r="J4" s="11"/>
      <c r="K4" s="11"/>
      <c r="L4" s="11"/>
    </row>
    <row r="5" spans="1:12" x14ac:dyDescent="0.35">
      <c r="A5" s="15" t="s">
        <v>173</v>
      </c>
      <c r="B5" s="41">
        <v>0</v>
      </c>
      <c r="C5" s="41">
        <f>259.46+127.53</f>
        <v>386.99</v>
      </c>
      <c r="D5" s="41">
        <f>262.7+60.55</f>
        <v>323.25</v>
      </c>
      <c r="E5" s="41">
        <f>B5+C5+D5</f>
        <v>710.24</v>
      </c>
      <c r="F5" s="11"/>
      <c r="G5" s="11"/>
      <c r="H5" s="11"/>
      <c r="I5" s="11"/>
      <c r="J5" s="11"/>
      <c r="K5" s="11"/>
      <c r="L5" s="11"/>
    </row>
    <row r="6" spans="1:12" ht="70.5" x14ac:dyDescent="0.35">
      <c r="A6" s="66" t="s">
        <v>174</v>
      </c>
      <c r="B6" s="41">
        <v>103.2</v>
      </c>
      <c r="C6" s="41">
        <v>0</v>
      </c>
      <c r="D6" s="41">
        <v>61.1</v>
      </c>
      <c r="E6" s="41">
        <f t="shared" ref="E6:E17" si="0">B6+C6+D6</f>
        <v>164.3</v>
      </c>
      <c r="F6" s="11"/>
      <c r="G6" s="11"/>
      <c r="H6" s="11"/>
      <c r="I6" s="11"/>
      <c r="J6" s="11"/>
      <c r="K6" s="11"/>
      <c r="L6" s="11"/>
    </row>
    <row r="7" spans="1:12" x14ac:dyDescent="0.35">
      <c r="A7" s="65" t="s">
        <v>175</v>
      </c>
      <c r="B7" s="41">
        <v>0</v>
      </c>
      <c r="C7" s="41">
        <v>0</v>
      </c>
      <c r="D7" s="41">
        <v>228</v>
      </c>
      <c r="E7" s="41">
        <f t="shared" si="0"/>
        <v>228</v>
      </c>
      <c r="F7" s="11"/>
      <c r="G7" s="11"/>
      <c r="H7" s="11"/>
      <c r="I7" s="11"/>
      <c r="J7" s="11"/>
      <c r="K7" s="11"/>
      <c r="L7" s="11"/>
    </row>
    <row r="8" spans="1:12" ht="28.5" x14ac:dyDescent="0.35">
      <c r="A8" s="65" t="s">
        <v>176</v>
      </c>
      <c r="B8" s="41">
        <v>0</v>
      </c>
      <c r="C8" s="41">
        <v>570.37</v>
      </c>
      <c r="D8" s="41">
        <f>270+130</f>
        <v>400</v>
      </c>
      <c r="E8" s="41">
        <f t="shared" si="0"/>
        <v>970.37</v>
      </c>
      <c r="F8" s="11"/>
      <c r="G8" s="11"/>
      <c r="H8" s="11"/>
      <c r="I8" s="11"/>
      <c r="J8" s="11"/>
      <c r="K8" s="11"/>
      <c r="L8" s="11"/>
    </row>
    <row r="9" spans="1:12" ht="28.5" x14ac:dyDescent="0.35">
      <c r="A9" s="65" t="s">
        <v>177</v>
      </c>
      <c r="B9" s="41">
        <v>0</v>
      </c>
      <c r="C9" s="41">
        <v>592.07000000000005</v>
      </c>
      <c r="D9" s="41">
        <f>444.6+78.23</f>
        <v>522.83000000000004</v>
      </c>
      <c r="E9" s="41">
        <f t="shared" si="0"/>
        <v>1114.9000000000001</v>
      </c>
      <c r="F9" s="11"/>
      <c r="G9" s="11"/>
      <c r="H9" s="11"/>
      <c r="I9" s="11"/>
      <c r="J9" s="11"/>
      <c r="K9" s="11"/>
      <c r="L9" s="11"/>
    </row>
    <row r="10" spans="1:12" x14ac:dyDescent="0.35">
      <c r="A10" s="65" t="s">
        <v>178</v>
      </c>
      <c r="B10" s="41">
        <v>0</v>
      </c>
      <c r="C10" s="41">
        <v>0</v>
      </c>
      <c r="D10" s="41">
        <v>280</v>
      </c>
      <c r="E10" s="41">
        <f t="shared" si="0"/>
        <v>280</v>
      </c>
      <c r="F10" s="11"/>
      <c r="G10" s="11"/>
      <c r="H10" s="11"/>
      <c r="I10" s="11"/>
      <c r="J10" s="11"/>
      <c r="K10" s="11"/>
      <c r="L10" s="11"/>
    </row>
    <row r="11" spans="1:12" x14ac:dyDescent="0.35">
      <c r="A11" s="65" t="s">
        <v>179</v>
      </c>
      <c r="B11" s="41">
        <v>0</v>
      </c>
      <c r="C11" s="41">
        <v>0</v>
      </c>
      <c r="D11" s="41">
        <v>158</v>
      </c>
      <c r="E11" s="41">
        <f t="shared" si="0"/>
        <v>158</v>
      </c>
      <c r="F11" s="11"/>
      <c r="G11" s="11"/>
      <c r="H11" s="11"/>
      <c r="I11" s="11"/>
      <c r="J11" s="11"/>
      <c r="K11" s="11"/>
      <c r="L11" s="11"/>
    </row>
    <row r="12" spans="1:12" ht="28.5" x14ac:dyDescent="0.35">
      <c r="A12" s="65" t="s">
        <v>180</v>
      </c>
      <c r="B12" s="41">
        <v>0</v>
      </c>
      <c r="C12" s="41">
        <v>3798.19</v>
      </c>
      <c r="D12" s="41">
        <f>615-33.65+481.85</f>
        <v>1063.2</v>
      </c>
      <c r="E12" s="41">
        <f t="shared" si="0"/>
        <v>4861.3900000000003</v>
      </c>
      <c r="F12" s="11"/>
      <c r="G12" s="11"/>
      <c r="H12" s="11"/>
      <c r="I12" s="11"/>
      <c r="J12" s="11"/>
      <c r="K12" s="11"/>
      <c r="L12" s="11"/>
    </row>
    <row r="13" spans="1:12" ht="28.5" x14ac:dyDescent="0.35">
      <c r="A13" s="65" t="s">
        <v>181</v>
      </c>
      <c r="B13" s="41">
        <v>0</v>
      </c>
      <c r="C13" s="41">
        <f>5517.2+314.26</f>
        <v>5831.46</v>
      </c>
      <c r="D13" s="41">
        <f>381.45+234.12+572.58</f>
        <v>1188.1500000000001</v>
      </c>
      <c r="E13" s="41">
        <f t="shared" si="0"/>
        <v>7019.6100000000006</v>
      </c>
      <c r="F13" s="11"/>
      <c r="G13" s="11"/>
      <c r="H13" s="11"/>
      <c r="I13" s="11"/>
      <c r="J13" s="11"/>
      <c r="K13" s="11"/>
      <c r="L13" s="11"/>
    </row>
    <row r="14" spans="1:12" ht="42.5" x14ac:dyDescent="0.35">
      <c r="A14" s="65" t="s">
        <v>188</v>
      </c>
      <c r="B14" s="41">
        <v>0</v>
      </c>
      <c r="C14" s="41">
        <v>0</v>
      </c>
      <c r="D14" s="67">
        <f>2740/1.0179+219.93</f>
        <v>2911.7464849199328</v>
      </c>
      <c r="E14" s="41">
        <f t="shared" si="0"/>
        <v>2911.7464849199328</v>
      </c>
      <c r="F14" s="11"/>
      <c r="G14" s="11"/>
      <c r="H14" s="11"/>
      <c r="I14" s="11"/>
      <c r="J14" s="11"/>
      <c r="K14" s="11"/>
      <c r="L14" s="11"/>
    </row>
    <row r="15" spans="1:12" ht="42.5" x14ac:dyDescent="0.35">
      <c r="A15" s="65" t="s">
        <v>182</v>
      </c>
      <c r="B15" s="41">
        <v>0</v>
      </c>
      <c r="C15" s="68">
        <f>184.28+244.78</f>
        <v>429.06</v>
      </c>
      <c r="D15" s="69">
        <f>204+150+680.64</f>
        <v>1034.6399999999999</v>
      </c>
      <c r="E15" s="41">
        <f t="shared" si="0"/>
        <v>1463.6999999999998</v>
      </c>
      <c r="F15" s="11"/>
      <c r="G15" s="11"/>
      <c r="H15" s="11"/>
      <c r="I15" s="11"/>
      <c r="J15" s="11"/>
      <c r="K15" s="11"/>
      <c r="L15" s="11"/>
    </row>
    <row r="16" spans="1:12" ht="42.5" x14ac:dyDescent="0.35">
      <c r="A16" s="65" t="s">
        <v>183</v>
      </c>
      <c r="B16" s="41">
        <v>0</v>
      </c>
      <c r="C16" s="41">
        <v>0</v>
      </c>
      <c r="D16" s="41">
        <f>101.99+160+218.77</f>
        <v>480.76</v>
      </c>
      <c r="E16" s="41">
        <f t="shared" si="0"/>
        <v>480.76</v>
      </c>
      <c r="F16" s="11"/>
      <c r="G16" s="11"/>
      <c r="H16" s="11"/>
      <c r="I16" s="11"/>
      <c r="J16" s="11"/>
      <c r="K16" s="11"/>
      <c r="L16" s="11"/>
    </row>
    <row r="17" spans="1:14" ht="15" thickBot="1" x14ac:dyDescent="0.4">
      <c r="A17" s="65" t="s">
        <v>184</v>
      </c>
      <c r="B17" s="41">
        <v>0</v>
      </c>
      <c r="C17" s="41">
        <f>260.48+147.53</f>
        <v>408.01</v>
      </c>
      <c r="D17" s="41">
        <v>0</v>
      </c>
      <c r="E17" s="48">
        <f t="shared" si="0"/>
        <v>408.01</v>
      </c>
      <c r="F17" s="11"/>
      <c r="G17" s="11"/>
      <c r="H17" s="11"/>
      <c r="I17" s="11"/>
      <c r="J17" s="11"/>
      <c r="K17" s="11"/>
      <c r="L17" s="11"/>
    </row>
    <row r="18" spans="1:14" ht="15" thickBot="1" x14ac:dyDescent="0.4">
      <c r="A18" s="71"/>
      <c r="B18" s="47"/>
      <c r="C18" s="47"/>
      <c r="D18" s="47"/>
      <c r="E18" s="44">
        <f>SUM(E3:E17)</f>
        <v>21177.926484919932</v>
      </c>
      <c r="F18" s="11"/>
      <c r="G18" s="11"/>
      <c r="H18" s="11"/>
      <c r="I18" s="11"/>
      <c r="J18" s="11"/>
      <c r="K18" s="11"/>
      <c r="L18" s="11"/>
    </row>
    <row r="19" spans="1:14" x14ac:dyDescent="0.35">
      <c r="A19" s="34" t="s">
        <v>139</v>
      </c>
      <c r="B19" s="34"/>
      <c r="C19" s="34"/>
      <c r="D19" s="34"/>
      <c r="E19" s="78"/>
      <c r="F19" s="64"/>
      <c r="G19" s="64"/>
      <c r="H19" s="11"/>
      <c r="I19" s="11"/>
      <c r="J19" s="11"/>
      <c r="K19" s="11"/>
      <c r="L19" s="11"/>
      <c r="M19" s="11"/>
      <c r="N19" s="11"/>
    </row>
    <row r="20" spans="1:14" x14ac:dyDescent="0.35">
      <c r="A20" s="76" t="s">
        <v>185</v>
      </c>
      <c r="B20" s="76"/>
      <c r="C20" s="76"/>
      <c r="D20" s="76"/>
      <c r="E20" s="64"/>
      <c r="F20" s="64"/>
      <c r="G20" s="64"/>
      <c r="H20" s="11"/>
      <c r="I20" s="11"/>
      <c r="J20" s="11"/>
      <c r="K20" s="11"/>
      <c r="L20" s="11"/>
      <c r="M20" s="11"/>
      <c r="N20" s="11"/>
    </row>
    <row r="21" spans="1:14" x14ac:dyDescent="0.35">
      <c r="A21" s="77"/>
      <c r="B21" s="34"/>
      <c r="C21" s="34"/>
      <c r="D21" s="34"/>
      <c r="E21" s="64"/>
      <c r="F21" s="64"/>
      <c r="G21" s="64"/>
      <c r="H21" s="11"/>
      <c r="I21" s="11"/>
      <c r="J21" s="11"/>
      <c r="K21" s="11"/>
      <c r="L21" s="11"/>
      <c r="M21" s="11"/>
      <c r="N21" s="11"/>
    </row>
    <row r="22" spans="1:14" x14ac:dyDescent="0.35">
      <c r="A22" s="64"/>
      <c r="B22" s="64"/>
      <c r="C22" s="64"/>
      <c r="D22" s="64"/>
      <c r="E22" s="64"/>
      <c r="F22" s="64"/>
      <c r="G22" s="64"/>
    </row>
  </sheetData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2" sqref="D2"/>
    </sheetView>
  </sheetViews>
  <sheetFormatPr defaultRowHeight="14.5" x14ac:dyDescent="0.35"/>
  <cols>
    <col min="1" max="1" width="23.54296875" style="7" customWidth="1"/>
    <col min="2" max="2" width="16.26953125" style="6" customWidth="1"/>
    <col min="3" max="5" width="16" style="6" customWidth="1"/>
    <col min="6" max="6" width="19.54296875" style="7" customWidth="1"/>
    <col min="7" max="7" width="15.26953125" customWidth="1"/>
    <col min="8" max="8" width="14.1796875" customWidth="1"/>
  </cols>
  <sheetData>
    <row r="1" spans="1:15" s="11" customFormat="1" ht="14" x14ac:dyDescent="0.3">
      <c r="A1" s="60" t="s">
        <v>168</v>
      </c>
      <c r="B1" s="33"/>
      <c r="C1" s="33"/>
      <c r="D1" s="33"/>
      <c r="E1" s="33"/>
      <c r="F1" s="38"/>
    </row>
    <row r="2" spans="1:15" ht="28" x14ac:dyDescent="0.35">
      <c r="A2" s="31" t="s">
        <v>35</v>
      </c>
      <c r="B2" s="31" t="s">
        <v>45</v>
      </c>
      <c r="C2" s="31" t="s">
        <v>137</v>
      </c>
      <c r="D2" s="95" t="s">
        <v>203</v>
      </c>
      <c r="E2" s="47"/>
      <c r="F2" s="38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35">
      <c r="A3" s="85" t="s">
        <v>37</v>
      </c>
      <c r="B3" s="86">
        <v>459.48</v>
      </c>
      <c r="C3" s="86">
        <v>0</v>
      </c>
      <c r="D3" s="41">
        <f>B3+C3</f>
        <v>459.48</v>
      </c>
      <c r="E3" s="47"/>
      <c r="F3" s="38"/>
      <c r="G3" s="11"/>
      <c r="H3" s="11"/>
      <c r="I3" s="11"/>
      <c r="J3" s="11"/>
      <c r="K3" s="11"/>
      <c r="L3" s="11"/>
      <c r="M3" s="11"/>
      <c r="N3" s="11"/>
      <c r="O3" s="11"/>
    </row>
    <row r="4" spans="1:15" ht="15" thickBot="1" x14ac:dyDescent="0.4">
      <c r="A4" s="85" t="s">
        <v>167</v>
      </c>
      <c r="B4" s="86">
        <v>577.55999999999995</v>
      </c>
      <c r="C4" s="86">
        <v>1242.97</v>
      </c>
      <c r="D4" s="48">
        <f>B4+C4</f>
        <v>1820.53</v>
      </c>
      <c r="E4" s="47"/>
      <c r="F4" s="38"/>
      <c r="G4" s="11"/>
      <c r="H4" s="11"/>
      <c r="I4" s="11"/>
      <c r="J4" s="11"/>
      <c r="K4" s="11"/>
      <c r="L4" s="11"/>
      <c r="M4" s="11"/>
      <c r="N4" s="11"/>
      <c r="O4" s="11"/>
    </row>
    <row r="5" spans="1:15" ht="15" thickBot="1" x14ac:dyDescent="0.4">
      <c r="A5" s="87"/>
      <c r="B5" s="88"/>
      <c r="C5" s="88"/>
      <c r="D5" s="70">
        <f>SUM(D3:D4)</f>
        <v>2280.0100000000002</v>
      </c>
      <c r="E5" s="47"/>
      <c r="F5" s="38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35">
      <c r="A6" s="38"/>
      <c r="B6" s="33"/>
      <c r="C6" s="33"/>
      <c r="D6" s="33"/>
      <c r="E6" s="47"/>
      <c r="F6" s="38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34" t="s">
        <v>139</v>
      </c>
      <c r="B7" s="33"/>
      <c r="C7" s="33"/>
      <c r="D7" s="33"/>
      <c r="E7" s="47"/>
      <c r="F7" s="38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35">
      <c r="A8" s="38"/>
      <c r="B8" s="33"/>
      <c r="C8" s="33"/>
      <c r="D8" s="33"/>
      <c r="E8" s="47"/>
      <c r="F8" s="38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5">
      <c r="A9" s="38"/>
      <c r="B9" s="33"/>
      <c r="C9" s="33"/>
      <c r="D9" s="33"/>
      <c r="E9" s="47"/>
      <c r="F9" s="38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35">
      <c r="A10" s="38"/>
      <c r="B10" s="33"/>
      <c r="C10" s="33"/>
      <c r="D10" s="33"/>
      <c r="E10" s="47"/>
      <c r="F10" s="38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35">
      <c r="A11" s="38"/>
      <c r="B11" s="33"/>
      <c r="C11" s="33"/>
      <c r="D11" s="33"/>
      <c r="E11" s="47"/>
      <c r="F11" s="38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35">
      <c r="A12" s="38"/>
      <c r="B12" s="33"/>
      <c r="C12" s="33"/>
      <c r="D12" s="33"/>
      <c r="E12" s="47"/>
      <c r="F12" s="38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35">
      <c r="A13" s="38"/>
      <c r="B13" s="33"/>
      <c r="C13" s="33"/>
      <c r="D13" s="33"/>
      <c r="E13" s="46"/>
      <c r="F13" s="38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35">
      <c r="A14" s="38"/>
      <c r="B14" s="33"/>
      <c r="C14" s="33"/>
      <c r="D14" s="33"/>
      <c r="E14" s="33"/>
      <c r="F14" s="38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35">
      <c r="E15" s="33"/>
      <c r="F15" s="38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35">
      <c r="E16" s="33"/>
      <c r="F16" s="38"/>
      <c r="G16" s="11"/>
      <c r="H16" s="11"/>
      <c r="I16" s="11"/>
      <c r="J16" s="11"/>
      <c r="K16" s="11"/>
      <c r="L16" s="11"/>
      <c r="M16" s="11"/>
      <c r="N16" s="11"/>
      <c r="O16" s="11"/>
    </row>
    <row r="17" spans="5:15" x14ac:dyDescent="0.35">
      <c r="E17" s="33"/>
      <c r="F17" s="38"/>
      <c r="G17" s="11"/>
      <c r="H17" s="11"/>
      <c r="I17" s="11"/>
      <c r="J17" s="11"/>
      <c r="K17" s="11"/>
      <c r="L17" s="11"/>
      <c r="M17" s="11"/>
      <c r="N17" s="11"/>
      <c r="O17" s="11"/>
    </row>
    <row r="18" spans="5:15" x14ac:dyDescent="0.35">
      <c r="E18" s="33"/>
      <c r="F18" s="38"/>
      <c r="G18" s="11"/>
      <c r="H18" s="11"/>
      <c r="I18" s="11"/>
      <c r="J18" s="11"/>
      <c r="K18" s="11"/>
      <c r="L18" s="11"/>
      <c r="M18" s="11"/>
      <c r="N18" s="11"/>
      <c r="O18" s="11"/>
    </row>
    <row r="19" spans="5:15" x14ac:dyDescent="0.35">
      <c r="E19" s="33"/>
      <c r="F19" s="38"/>
      <c r="G19" s="11"/>
      <c r="H19" s="11"/>
      <c r="I19" s="11"/>
      <c r="J19" s="11"/>
      <c r="K19" s="11"/>
      <c r="L19" s="11"/>
      <c r="M19" s="11"/>
      <c r="N19" s="11"/>
      <c r="O19" s="11"/>
    </row>
    <row r="20" spans="5:15" x14ac:dyDescent="0.35">
      <c r="E20" s="33"/>
      <c r="F20" s="38"/>
      <c r="G20" s="11"/>
      <c r="H20" s="11"/>
      <c r="I20" s="11"/>
      <c r="J20" s="11"/>
      <c r="K20" s="11"/>
      <c r="L20" s="11"/>
      <c r="M20" s="11"/>
      <c r="N20" s="11"/>
      <c r="O20" s="11"/>
    </row>
    <row r="21" spans="5:15" x14ac:dyDescent="0.35">
      <c r="E21" s="33"/>
      <c r="F21" s="38"/>
      <c r="G21" s="11"/>
      <c r="H21" s="11"/>
      <c r="I21" s="11"/>
      <c r="J21" s="11"/>
      <c r="K21" s="11"/>
      <c r="L21" s="11"/>
      <c r="M21" s="11"/>
      <c r="N21" s="11"/>
      <c r="O21" s="11"/>
    </row>
    <row r="22" spans="5:15" x14ac:dyDescent="0.35">
      <c r="E22" s="33"/>
      <c r="M22" s="11"/>
      <c r="N22" s="11"/>
      <c r="O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2" sqref="A2"/>
    </sheetView>
  </sheetViews>
  <sheetFormatPr defaultRowHeight="14.5" x14ac:dyDescent="0.35"/>
  <cols>
    <col min="1" max="1" width="23.54296875" style="7" customWidth="1"/>
    <col min="2" max="2" width="16.26953125" style="6" customWidth="1"/>
    <col min="3" max="5" width="16" style="6" customWidth="1"/>
    <col min="6" max="6" width="19.54296875" style="7" customWidth="1"/>
    <col min="7" max="7" width="15.26953125" customWidth="1"/>
    <col min="8" max="8" width="14.1796875" customWidth="1"/>
  </cols>
  <sheetData>
    <row r="1" spans="1:15" s="11" customFormat="1" ht="14" x14ac:dyDescent="0.3">
      <c r="A1" s="60" t="s">
        <v>209</v>
      </c>
      <c r="B1" s="33"/>
      <c r="C1" s="33"/>
      <c r="D1" s="33"/>
      <c r="E1" s="33"/>
      <c r="F1" s="38"/>
    </row>
    <row r="2" spans="1:15" s="3" customFormat="1" ht="44.5" customHeight="1" x14ac:dyDescent="0.3">
      <c r="A2" s="31" t="s">
        <v>35</v>
      </c>
      <c r="B2" s="31" t="s">
        <v>43</v>
      </c>
      <c r="C2" s="31" t="s">
        <v>136</v>
      </c>
      <c r="D2" s="95" t="s">
        <v>202</v>
      </c>
      <c r="E2" s="55"/>
      <c r="F2" s="38"/>
      <c r="G2" s="11"/>
      <c r="H2" s="11"/>
      <c r="I2" s="11"/>
      <c r="J2" s="11"/>
      <c r="K2" s="11"/>
      <c r="L2" s="11"/>
    </row>
    <row r="3" spans="1:15" x14ac:dyDescent="0.35">
      <c r="A3" s="15" t="s">
        <v>205</v>
      </c>
      <c r="B3" s="80">
        <v>3215.29</v>
      </c>
      <c r="C3" s="80">
        <v>1319.07</v>
      </c>
      <c r="D3" s="81">
        <f>B3+C3</f>
        <v>4534.3599999999997</v>
      </c>
      <c r="E3" s="82"/>
      <c r="F3" s="38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35">
      <c r="A4" s="65" t="s">
        <v>206</v>
      </c>
      <c r="B4" s="80">
        <v>4272.6000000000004</v>
      </c>
      <c r="C4" s="80">
        <v>667.02</v>
      </c>
      <c r="D4" s="81">
        <f t="shared" ref="D4:D5" si="0">B4+C4</f>
        <v>4939.6200000000008</v>
      </c>
      <c r="E4" s="82"/>
      <c r="F4" s="38"/>
      <c r="G4" s="11"/>
      <c r="H4" s="11"/>
      <c r="I4" s="11"/>
      <c r="J4" s="11"/>
      <c r="K4" s="11"/>
      <c r="L4" s="11"/>
      <c r="M4" s="11"/>
      <c r="N4" s="11"/>
      <c r="O4" s="11"/>
    </row>
    <row r="5" spans="1:15" ht="15" thickBot="1" x14ac:dyDescent="0.4">
      <c r="A5" s="15" t="s">
        <v>207</v>
      </c>
      <c r="B5" s="80">
        <v>3563.16</v>
      </c>
      <c r="C5" s="80">
        <v>1006.86</v>
      </c>
      <c r="D5" s="83">
        <f t="shared" si="0"/>
        <v>4570.0199999999995</v>
      </c>
      <c r="E5" s="82"/>
      <c r="F5" s="38"/>
      <c r="G5" s="11"/>
      <c r="H5" s="11"/>
      <c r="I5" s="11"/>
      <c r="J5" s="11"/>
      <c r="K5" s="11"/>
      <c r="L5" s="11"/>
      <c r="M5" s="11"/>
      <c r="N5" s="11"/>
      <c r="O5" s="11"/>
    </row>
    <row r="6" spans="1:15" ht="15" thickBot="1" x14ac:dyDescent="0.4">
      <c r="A6" s="11"/>
      <c r="B6" s="58"/>
      <c r="C6" s="58"/>
      <c r="D6" s="84">
        <f>SUM(D3:D5)</f>
        <v>14044</v>
      </c>
      <c r="E6" s="82"/>
      <c r="F6" s="38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11"/>
      <c r="B7" s="58"/>
      <c r="C7" s="58"/>
      <c r="D7" s="58"/>
      <c r="E7" s="82"/>
      <c r="F7" s="38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35">
      <c r="A8" s="34" t="s">
        <v>186</v>
      </c>
      <c r="B8" s="58"/>
      <c r="C8" s="58"/>
      <c r="D8" s="58"/>
      <c r="E8" s="82"/>
      <c r="F8" s="38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5">
      <c r="A9" s="38"/>
      <c r="B9" s="33"/>
      <c r="C9" s="33"/>
      <c r="D9" s="33"/>
      <c r="E9" s="47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35">
      <c r="A10" s="33"/>
      <c r="B10" s="33"/>
      <c r="C10" s="33"/>
      <c r="D10" s="47"/>
      <c r="E10" s="38"/>
      <c r="F10" s="38"/>
      <c r="G10" s="11"/>
      <c r="H10" s="11"/>
      <c r="I10" s="11"/>
      <c r="J10" s="11"/>
      <c r="K10" s="11"/>
      <c r="L10" s="11"/>
      <c r="M10" s="11"/>
      <c r="N10" s="11"/>
    </row>
    <row r="11" spans="1:15" x14ac:dyDescent="0.35">
      <c r="A11" s="38"/>
      <c r="B11" s="33"/>
      <c r="C11" s="33"/>
      <c r="D11" s="33"/>
      <c r="E11" s="47"/>
      <c r="F11" s="38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35">
      <c r="A12" s="38"/>
      <c r="B12" s="33"/>
      <c r="C12" s="33"/>
      <c r="D12" s="33"/>
      <c r="E12" s="47"/>
      <c r="F12" s="38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35">
      <c r="A13" s="38"/>
      <c r="B13" s="33"/>
      <c r="C13" s="33"/>
      <c r="D13" s="33"/>
      <c r="E13" s="47"/>
      <c r="F13" s="38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35">
      <c r="A14" s="38"/>
      <c r="B14" s="33"/>
      <c r="C14" s="33"/>
      <c r="D14" s="33"/>
      <c r="E14" s="46"/>
      <c r="F14" s="38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35">
      <c r="A15" s="38"/>
      <c r="B15" s="33"/>
      <c r="C15" s="33"/>
      <c r="D15" s="33"/>
      <c r="E15" s="33"/>
      <c r="F15" s="38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35">
      <c r="A16" s="38"/>
      <c r="B16" s="33"/>
      <c r="C16" s="33"/>
      <c r="D16" s="33"/>
      <c r="E16" s="33"/>
      <c r="F16" s="38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35">
      <c r="A17" s="38"/>
      <c r="B17" s="33"/>
      <c r="C17" s="33"/>
      <c r="D17" s="33"/>
      <c r="E17" s="33"/>
      <c r="F17" s="38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35">
      <c r="E18" s="33"/>
      <c r="F18" s="38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5">
      <c r="E19" s="33"/>
      <c r="F19" s="38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5">
      <c r="E20" s="33"/>
      <c r="F20" s="38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5">
      <c r="E21" s="33"/>
      <c r="F21" s="38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35">
      <c r="E22" s="33"/>
      <c r="F22" s="38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35">
      <c r="E23" s="33"/>
      <c r="M23" s="11"/>
      <c r="N23" s="11"/>
      <c r="O23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E2" sqref="E2"/>
    </sheetView>
  </sheetViews>
  <sheetFormatPr defaultColWidth="10.54296875" defaultRowHeight="14.5" x14ac:dyDescent="0.35"/>
  <cols>
    <col min="1" max="1" width="25.453125" customWidth="1"/>
    <col min="2" max="2" width="16.6328125" customWidth="1"/>
    <col min="3" max="3" width="14.90625" customWidth="1"/>
    <col min="4" max="4" width="13.453125" customWidth="1"/>
    <col min="5" max="5" width="6.1796875" customWidth="1"/>
    <col min="6" max="6" width="35.54296875" customWidth="1"/>
    <col min="7" max="7" width="18.36328125" customWidth="1"/>
    <col min="8" max="8" width="16.26953125" customWidth="1"/>
    <col min="9" max="9" width="13.36328125" customWidth="1"/>
  </cols>
  <sheetData>
    <row r="1" spans="1:11" s="11" customFormat="1" ht="14" x14ac:dyDescent="0.3">
      <c r="A1" s="59" t="s">
        <v>143</v>
      </c>
    </row>
    <row r="2" spans="1:11" s="3" customFormat="1" ht="53.5" customHeight="1" x14ac:dyDescent="0.35">
      <c r="A2" s="12" t="s">
        <v>35</v>
      </c>
      <c r="B2" s="12" t="s">
        <v>53</v>
      </c>
      <c r="C2" s="12" t="s">
        <v>136</v>
      </c>
      <c r="D2" s="97" t="s">
        <v>202</v>
      </c>
      <c r="E2" s="101"/>
      <c r="F2" s="12" t="s">
        <v>35</v>
      </c>
      <c r="G2" s="12" t="s">
        <v>54</v>
      </c>
      <c r="H2" s="12" t="s">
        <v>137</v>
      </c>
      <c r="I2" s="97" t="s">
        <v>203</v>
      </c>
      <c r="J2" s="14"/>
      <c r="K2" s="14"/>
    </row>
    <row r="3" spans="1:11" x14ac:dyDescent="0.35">
      <c r="A3" s="49" t="s">
        <v>37</v>
      </c>
      <c r="B3" s="49">
        <v>126.19</v>
      </c>
      <c r="C3" s="49">
        <v>0</v>
      </c>
      <c r="D3" s="49">
        <f>B3+C3</f>
        <v>126.19</v>
      </c>
      <c r="E3" s="11"/>
      <c r="F3" s="15" t="s">
        <v>147</v>
      </c>
      <c r="G3" s="53">
        <v>0</v>
      </c>
      <c r="H3" s="49">
        <v>120.54</v>
      </c>
      <c r="I3" s="16">
        <f>H3</f>
        <v>120.54</v>
      </c>
      <c r="J3" s="11"/>
      <c r="K3" s="11"/>
    </row>
    <row r="4" spans="1:11" x14ac:dyDescent="0.35">
      <c r="A4" s="49" t="s">
        <v>47</v>
      </c>
      <c r="B4" s="49">
        <v>286.39999999999998</v>
      </c>
      <c r="C4" s="49">
        <v>0</v>
      </c>
      <c r="D4" s="49">
        <f t="shared" ref="D4:D37" si="0">B4+C4</f>
        <v>286.39999999999998</v>
      </c>
      <c r="E4" s="11"/>
      <c r="F4" s="15" t="s">
        <v>159</v>
      </c>
      <c r="G4" s="53">
        <v>0</v>
      </c>
      <c r="H4" s="49">
        <v>111.38</v>
      </c>
      <c r="I4" s="16">
        <f>H4</f>
        <v>111.38</v>
      </c>
      <c r="J4" s="11"/>
      <c r="K4" s="11"/>
    </row>
    <row r="5" spans="1:11" x14ac:dyDescent="0.35">
      <c r="A5" s="49" t="s">
        <v>37</v>
      </c>
      <c r="B5" s="49">
        <v>201.60999999999999</v>
      </c>
      <c r="C5" s="49">
        <v>10</v>
      </c>
      <c r="D5" s="49">
        <f t="shared" si="0"/>
        <v>211.60999999999999</v>
      </c>
      <c r="E5" s="11"/>
      <c r="F5" s="15" t="s">
        <v>161</v>
      </c>
      <c r="G5" s="49">
        <v>232.62</v>
      </c>
      <c r="H5" s="49">
        <v>229.74</v>
      </c>
      <c r="I5" s="16">
        <f>G5+H5</f>
        <v>462.36</v>
      </c>
      <c r="J5" s="11"/>
      <c r="K5" s="11"/>
    </row>
    <row r="6" spans="1:11" x14ac:dyDescent="0.35">
      <c r="A6" s="49" t="s">
        <v>144</v>
      </c>
      <c r="B6" s="49">
        <v>0</v>
      </c>
      <c r="C6" s="49">
        <v>89.26</v>
      </c>
      <c r="D6" s="49">
        <f t="shared" si="0"/>
        <v>89.26</v>
      </c>
      <c r="E6" s="11"/>
      <c r="F6" s="15" t="s">
        <v>120</v>
      </c>
      <c r="G6" s="49">
        <v>290</v>
      </c>
      <c r="H6" s="49">
        <v>200</v>
      </c>
      <c r="I6" s="18">
        <f>G6+H6</f>
        <v>490</v>
      </c>
      <c r="J6" s="11"/>
      <c r="K6" s="11"/>
    </row>
    <row r="7" spans="1:11" x14ac:dyDescent="0.35">
      <c r="A7" s="49" t="s">
        <v>88</v>
      </c>
      <c r="B7" s="49">
        <v>361.01</v>
      </c>
      <c r="C7" s="49">
        <v>534.52</v>
      </c>
      <c r="D7" s="49">
        <f t="shared" si="0"/>
        <v>895.53</v>
      </c>
      <c r="E7" s="11"/>
      <c r="F7" s="15" t="s">
        <v>121</v>
      </c>
      <c r="G7" s="49">
        <v>641.88</v>
      </c>
      <c r="H7" s="49">
        <v>254</v>
      </c>
      <c r="I7" s="18">
        <f>G7+H7</f>
        <v>895.88</v>
      </c>
      <c r="J7" s="11"/>
      <c r="K7" s="11"/>
    </row>
    <row r="8" spans="1:11" x14ac:dyDescent="0.35">
      <c r="A8" s="49" t="s">
        <v>145</v>
      </c>
      <c r="B8" s="53">
        <v>0</v>
      </c>
      <c r="C8" s="49">
        <v>138.96</v>
      </c>
      <c r="D8" s="49">
        <f t="shared" si="0"/>
        <v>138.96</v>
      </c>
      <c r="E8" s="11"/>
      <c r="F8" s="15" t="s">
        <v>160</v>
      </c>
      <c r="G8" s="53">
        <v>0</v>
      </c>
      <c r="H8" s="49">
        <v>138.96</v>
      </c>
      <c r="I8" s="16">
        <f>H8</f>
        <v>138.96</v>
      </c>
      <c r="J8" s="11"/>
      <c r="K8" s="11"/>
    </row>
    <row r="9" spans="1:11" ht="15" thickBot="1" x14ac:dyDescent="0.4">
      <c r="A9" s="49" t="s">
        <v>146</v>
      </c>
      <c r="B9" s="53">
        <v>0</v>
      </c>
      <c r="C9" s="49">
        <v>122.82</v>
      </c>
      <c r="D9" s="49">
        <f t="shared" si="0"/>
        <v>122.82</v>
      </c>
      <c r="E9" s="11"/>
      <c r="F9" s="15" t="s">
        <v>58</v>
      </c>
      <c r="G9" s="49">
        <v>12481</v>
      </c>
      <c r="H9" s="49">
        <v>820.12</v>
      </c>
      <c r="I9" s="19">
        <f>G9+H9</f>
        <v>13301.12</v>
      </c>
      <c r="J9" s="11"/>
      <c r="K9" s="11"/>
    </row>
    <row r="10" spans="1:11" ht="15" thickBot="1" x14ac:dyDescent="0.4">
      <c r="A10" s="49" t="s">
        <v>145</v>
      </c>
      <c r="B10" s="53">
        <v>0</v>
      </c>
      <c r="C10" s="49">
        <v>138.96</v>
      </c>
      <c r="D10" s="49">
        <f t="shared" si="0"/>
        <v>138.96</v>
      </c>
      <c r="E10" s="11"/>
      <c r="F10" s="11"/>
      <c r="G10" s="11"/>
      <c r="H10" s="11"/>
      <c r="I10" s="30">
        <f>SUM(I3:I9)</f>
        <v>15520.240000000002</v>
      </c>
      <c r="J10" s="11"/>
      <c r="K10" s="11"/>
    </row>
    <row r="11" spans="1:11" x14ac:dyDescent="0.35">
      <c r="A11" s="49" t="s">
        <v>147</v>
      </c>
      <c r="B11" s="53">
        <v>0</v>
      </c>
      <c r="C11" s="49">
        <v>120.54</v>
      </c>
      <c r="D11" s="49">
        <f t="shared" si="0"/>
        <v>120.54</v>
      </c>
      <c r="E11" s="11"/>
      <c r="F11" s="52" t="s">
        <v>158</v>
      </c>
      <c r="G11" s="11"/>
      <c r="H11" s="11"/>
      <c r="I11" s="11"/>
      <c r="J11" s="11"/>
      <c r="K11" s="11"/>
    </row>
    <row r="12" spans="1:11" ht="28.5" x14ac:dyDescent="0.35">
      <c r="A12" s="49" t="s">
        <v>148</v>
      </c>
      <c r="B12" s="53">
        <v>0</v>
      </c>
      <c r="C12" s="49">
        <v>89.26</v>
      </c>
      <c r="D12" s="49">
        <f t="shared" si="0"/>
        <v>89.26</v>
      </c>
      <c r="E12" s="11"/>
      <c r="F12" s="52" t="s">
        <v>162</v>
      </c>
      <c r="G12" s="11"/>
      <c r="H12" s="11"/>
      <c r="I12" s="11"/>
      <c r="J12" s="11"/>
      <c r="K12" s="11"/>
    </row>
    <row r="13" spans="1:11" x14ac:dyDescent="0.35">
      <c r="A13" s="49" t="s">
        <v>145</v>
      </c>
      <c r="B13" s="53">
        <v>0</v>
      </c>
      <c r="C13" s="49">
        <v>138.96</v>
      </c>
      <c r="D13" s="49">
        <f t="shared" si="0"/>
        <v>138.96</v>
      </c>
      <c r="E13" s="11"/>
      <c r="F13" s="11"/>
      <c r="G13" s="11"/>
      <c r="H13" s="11"/>
      <c r="I13" s="11"/>
      <c r="J13" s="11"/>
      <c r="K13" s="11"/>
    </row>
    <row r="14" spans="1:11" x14ac:dyDescent="0.35">
      <c r="A14" s="49" t="s">
        <v>90</v>
      </c>
      <c r="B14" s="49">
        <v>907.84999999999991</v>
      </c>
      <c r="C14" s="49">
        <v>351.59999999999997</v>
      </c>
      <c r="D14" s="49">
        <f t="shared" si="0"/>
        <v>1259.4499999999998</v>
      </c>
      <c r="E14" s="11"/>
      <c r="F14" s="11"/>
      <c r="G14" s="11"/>
      <c r="H14" s="11"/>
      <c r="I14" s="11"/>
      <c r="J14" s="11"/>
      <c r="K14" s="11"/>
    </row>
    <row r="15" spans="1:11" x14ac:dyDescent="0.35">
      <c r="A15" s="49" t="s">
        <v>149</v>
      </c>
      <c r="B15" s="53">
        <v>0</v>
      </c>
      <c r="C15" s="49">
        <v>89.26</v>
      </c>
      <c r="D15" s="49">
        <f t="shared" si="0"/>
        <v>89.26</v>
      </c>
      <c r="E15" s="11"/>
      <c r="F15" s="11"/>
      <c r="G15" s="11"/>
      <c r="H15" s="11"/>
      <c r="I15" s="11"/>
      <c r="J15" s="11"/>
      <c r="K15" s="11"/>
    </row>
    <row r="16" spans="1:11" ht="28.5" x14ac:dyDescent="0.35">
      <c r="A16" s="49" t="s">
        <v>150</v>
      </c>
      <c r="B16" s="53">
        <v>0</v>
      </c>
      <c r="C16" s="49">
        <v>138.96</v>
      </c>
      <c r="D16" s="49">
        <f t="shared" si="0"/>
        <v>138.96</v>
      </c>
      <c r="E16" s="11"/>
      <c r="F16" s="11"/>
      <c r="G16" s="11"/>
      <c r="H16" s="11"/>
      <c r="I16" s="11"/>
      <c r="J16" s="11"/>
      <c r="K16" s="11"/>
    </row>
    <row r="17" spans="1:11" x14ac:dyDescent="0.35">
      <c r="A17" s="49" t="s">
        <v>70</v>
      </c>
      <c r="B17" s="49">
        <v>821.03</v>
      </c>
      <c r="C17" s="49">
        <v>0</v>
      </c>
      <c r="D17" s="49">
        <f t="shared" si="0"/>
        <v>821.03</v>
      </c>
      <c r="E17" s="11"/>
      <c r="F17" s="11"/>
      <c r="G17" s="11"/>
      <c r="H17" s="11"/>
      <c r="I17" s="11"/>
      <c r="J17" s="11"/>
      <c r="K17" s="11"/>
    </row>
    <row r="18" spans="1:11" x14ac:dyDescent="0.35">
      <c r="A18" s="49" t="s">
        <v>91</v>
      </c>
      <c r="B18" s="49">
        <v>621.88</v>
      </c>
      <c r="C18" s="49">
        <v>718.07999999999993</v>
      </c>
      <c r="D18" s="49">
        <f t="shared" si="0"/>
        <v>1339.96</v>
      </c>
      <c r="E18" s="11"/>
      <c r="F18" s="11"/>
      <c r="G18" s="11"/>
      <c r="H18" s="11"/>
      <c r="I18" s="11"/>
      <c r="J18" s="11"/>
      <c r="K18" s="11"/>
    </row>
    <row r="19" spans="1:11" x14ac:dyDescent="0.35">
      <c r="A19" s="49" t="s">
        <v>151</v>
      </c>
      <c r="B19" s="53">
        <v>0</v>
      </c>
      <c r="C19" s="49">
        <v>111.38</v>
      </c>
      <c r="D19" s="49">
        <f t="shared" si="0"/>
        <v>111.38</v>
      </c>
      <c r="E19" s="11"/>
      <c r="F19" s="11"/>
      <c r="G19" s="11"/>
      <c r="H19" s="11"/>
      <c r="I19" s="11"/>
      <c r="J19" s="11"/>
      <c r="K19" s="11"/>
    </row>
    <row r="20" spans="1:11" ht="28.5" x14ac:dyDescent="0.35">
      <c r="A20" s="49" t="s">
        <v>152</v>
      </c>
      <c r="B20" s="53">
        <v>0</v>
      </c>
      <c r="C20" s="49">
        <v>314.02</v>
      </c>
      <c r="D20" s="49">
        <f t="shared" si="0"/>
        <v>314.02</v>
      </c>
      <c r="E20" s="11"/>
      <c r="F20" s="11"/>
      <c r="G20" s="11"/>
      <c r="H20" s="11"/>
      <c r="I20" s="11"/>
      <c r="J20" s="11"/>
      <c r="K20" s="11"/>
    </row>
    <row r="21" spans="1:11" x14ac:dyDescent="0.35">
      <c r="A21" s="49" t="s">
        <v>92</v>
      </c>
      <c r="B21" s="49">
        <v>217.13</v>
      </c>
      <c r="C21" s="49">
        <v>376.6</v>
      </c>
      <c r="D21" s="49">
        <f t="shared" si="0"/>
        <v>593.73</v>
      </c>
      <c r="E21" s="11"/>
      <c r="F21" s="11"/>
      <c r="G21" s="11"/>
      <c r="H21" s="11"/>
      <c r="I21" s="11"/>
      <c r="J21" s="11"/>
      <c r="K21" s="11"/>
    </row>
    <row r="22" spans="1:11" x14ac:dyDescent="0.35">
      <c r="A22" s="49" t="s">
        <v>153</v>
      </c>
      <c r="B22" s="49">
        <v>0</v>
      </c>
      <c r="C22" s="49">
        <v>262.7</v>
      </c>
      <c r="D22" s="49">
        <f t="shared" si="0"/>
        <v>262.7</v>
      </c>
      <c r="E22" s="11"/>
      <c r="F22" s="11"/>
      <c r="G22" s="11"/>
      <c r="H22" s="11"/>
      <c r="I22" s="11"/>
      <c r="J22" s="11"/>
      <c r="K22" s="11"/>
    </row>
    <row r="23" spans="1:11" x14ac:dyDescent="0.35">
      <c r="A23" s="49" t="s">
        <v>154</v>
      </c>
      <c r="B23" s="49">
        <v>0</v>
      </c>
      <c r="C23" s="49">
        <v>89.18</v>
      </c>
      <c r="D23" s="49">
        <f t="shared" si="0"/>
        <v>89.18</v>
      </c>
      <c r="E23" s="11"/>
      <c r="F23" s="11"/>
      <c r="G23" s="11"/>
      <c r="H23" s="11"/>
      <c r="I23" s="11"/>
      <c r="J23" s="11"/>
      <c r="K23" s="11"/>
    </row>
    <row r="24" spans="1:11" x14ac:dyDescent="0.35">
      <c r="A24" s="49" t="s">
        <v>93</v>
      </c>
      <c r="B24" s="49">
        <v>804.29</v>
      </c>
      <c r="C24" s="49">
        <v>711.75</v>
      </c>
      <c r="D24" s="49">
        <f t="shared" si="0"/>
        <v>1516.04</v>
      </c>
      <c r="E24" s="11"/>
      <c r="F24" s="11"/>
      <c r="G24" s="11"/>
      <c r="H24" s="11"/>
      <c r="I24" s="11"/>
      <c r="J24" s="11"/>
      <c r="K24" s="11"/>
    </row>
    <row r="25" spans="1:11" x14ac:dyDescent="0.35">
      <c r="A25" s="49" t="s">
        <v>55</v>
      </c>
      <c r="B25" s="49">
        <v>965.51</v>
      </c>
      <c r="C25" s="49">
        <v>197.20000000000002</v>
      </c>
      <c r="D25" s="49">
        <f t="shared" si="0"/>
        <v>1162.71</v>
      </c>
      <c r="E25" s="11"/>
      <c r="F25" s="11"/>
      <c r="G25" s="11"/>
      <c r="H25" s="11"/>
      <c r="I25" s="11"/>
      <c r="J25" s="11"/>
      <c r="K25" s="11"/>
    </row>
    <row r="26" spans="1:11" x14ac:dyDescent="0.35">
      <c r="A26" s="49" t="s">
        <v>155</v>
      </c>
      <c r="B26" s="53">
        <v>0</v>
      </c>
      <c r="C26" s="49">
        <v>431.72</v>
      </c>
      <c r="D26" s="49">
        <f t="shared" si="0"/>
        <v>431.72</v>
      </c>
      <c r="E26" s="11"/>
      <c r="F26" s="11"/>
      <c r="G26" s="11"/>
      <c r="H26" s="11"/>
      <c r="I26" s="11"/>
      <c r="J26" s="11"/>
      <c r="K26" s="11"/>
    </row>
    <row r="27" spans="1:11" x14ac:dyDescent="0.35">
      <c r="A27" s="49" t="s">
        <v>146</v>
      </c>
      <c r="B27" s="53">
        <v>0</v>
      </c>
      <c r="C27" s="49">
        <v>122.82</v>
      </c>
      <c r="D27" s="49">
        <f t="shared" si="0"/>
        <v>122.82</v>
      </c>
      <c r="E27" s="11"/>
      <c r="F27" s="11"/>
      <c r="G27" s="11"/>
      <c r="H27" s="11"/>
      <c r="I27" s="11"/>
      <c r="J27" s="11"/>
      <c r="K27" s="11"/>
    </row>
    <row r="28" spans="1:11" x14ac:dyDescent="0.35">
      <c r="A28" s="49" t="s">
        <v>94</v>
      </c>
      <c r="B28" s="49">
        <v>6052.65</v>
      </c>
      <c r="C28" s="49">
        <v>491.08</v>
      </c>
      <c r="D28" s="49">
        <f t="shared" si="0"/>
        <v>6543.73</v>
      </c>
      <c r="E28" s="11"/>
      <c r="F28" s="11"/>
      <c r="G28" s="11"/>
      <c r="H28" s="11"/>
      <c r="I28" s="11"/>
      <c r="J28" s="11"/>
      <c r="K28" s="11"/>
    </row>
    <row r="29" spans="1:11" x14ac:dyDescent="0.35">
      <c r="A29" s="50" t="s">
        <v>40</v>
      </c>
      <c r="B29" s="49">
        <v>4283.13</v>
      </c>
      <c r="C29" s="49">
        <v>24</v>
      </c>
      <c r="D29" s="49">
        <f t="shared" si="0"/>
        <v>4307.13</v>
      </c>
      <c r="E29" s="11"/>
      <c r="F29" s="11"/>
      <c r="G29" s="11"/>
      <c r="H29" s="11"/>
      <c r="I29" s="11"/>
      <c r="J29" s="11"/>
      <c r="K29" s="11"/>
    </row>
    <row r="30" spans="1:11" x14ac:dyDescent="0.35">
      <c r="A30" s="50" t="s">
        <v>118</v>
      </c>
      <c r="B30" s="49">
        <v>1006.21</v>
      </c>
      <c r="C30" s="49">
        <v>204.05</v>
      </c>
      <c r="D30" s="49">
        <f t="shared" si="0"/>
        <v>1210.26</v>
      </c>
      <c r="E30" s="11"/>
      <c r="F30" s="11"/>
      <c r="G30" s="11"/>
      <c r="H30" s="11"/>
      <c r="I30" s="11"/>
      <c r="J30" s="11"/>
      <c r="K30" s="11"/>
    </row>
    <row r="31" spans="1:11" x14ac:dyDescent="0.35">
      <c r="A31" s="50" t="s">
        <v>59</v>
      </c>
      <c r="B31" s="49">
        <v>103.2</v>
      </c>
      <c r="C31" s="49">
        <v>208.78</v>
      </c>
      <c r="D31" s="49">
        <f t="shared" si="0"/>
        <v>311.98</v>
      </c>
      <c r="E31" s="11"/>
      <c r="F31" s="11"/>
      <c r="G31" s="11"/>
      <c r="H31" s="11"/>
      <c r="I31" s="11"/>
      <c r="J31" s="11"/>
      <c r="K31" s="11"/>
    </row>
    <row r="32" spans="1:11" x14ac:dyDescent="0.35">
      <c r="A32" s="50" t="s">
        <v>48</v>
      </c>
      <c r="B32" s="49">
        <v>97.6</v>
      </c>
      <c r="C32" s="49">
        <v>59</v>
      </c>
      <c r="D32" s="49">
        <f t="shared" si="0"/>
        <v>156.6</v>
      </c>
      <c r="E32" s="11"/>
      <c r="F32" s="11"/>
      <c r="G32" s="11"/>
      <c r="H32" s="11"/>
      <c r="I32" s="11"/>
      <c r="J32" s="11"/>
      <c r="K32" s="11"/>
    </row>
    <row r="33" spans="1:11" x14ac:dyDescent="0.35">
      <c r="A33" s="50" t="s">
        <v>84</v>
      </c>
      <c r="B33" s="49">
        <v>828.1</v>
      </c>
      <c r="C33" s="49">
        <v>394.36</v>
      </c>
      <c r="D33" s="49">
        <f t="shared" si="0"/>
        <v>1222.46</v>
      </c>
      <c r="E33" s="11"/>
      <c r="F33" s="11"/>
      <c r="G33" s="11"/>
      <c r="H33" s="11"/>
      <c r="I33" s="11"/>
      <c r="J33" s="11"/>
      <c r="K33" s="11"/>
    </row>
    <row r="34" spans="1:11" x14ac:dyDescent="0.35">
      <c r="A34" s="50" t="s">
        <v>119</v>
      </c>
      <c r="B34" s="49">
        <v>1254.72</v>
      </c>
      <c r="C34" s="49">
        <v>672.2</v>
      </c>
      <c r="D34" s="49">
        <f t="shared" si="0"/>
        <v>1926.92</v>
      </c>
      <c r="E34" s="11"/>
      <c r="F34" s="11"/>
      <c r="G34" s="11"/>
      <c r="H34" s="11"/>
      <c r="I34" s="11"/>
      <c r="J34" s="11"/>
      <c r="K34" s="11"/>
    </row>
    <row r="35" spans="1:11" x14ac:dyDescent="0.35">
      <c r="A35" s="50" t="s">
        <v>156</v>
      </c>
      <c r="B35" s="49">
        <v>0</v>
      </c>
      <c r="C35" s="49">
        <v>83.92</v>
      </c>
      <c r="D35" s="49">
        <f t="shared" si="0"/>
        <v>83.92</v>
      </c>
      <c r="E35" s="11"/>
      <c r="F35" s="11"/>
      <c r="G35" s="11"/>
      <c r="H35" s="11"/>
      <c r="I35" s="11"/>
      <c r="J35" s="11"/>
      <c r="K35" s="11"/>
    </row>
    <row r="36" spans="1:11" x14ac:dyDescent="0.35">
      <c r="A36" s="50" t="s">
        <v>74</v>
      </c>
      <c r="B36" s="49">
        <v>436.71</v>
      </c>
      <c r="C36" s="49">
        <v>307.2</v>
      </c>
      <c r="D36" s="49">
        <f t="shared" si="0"/>
        <v>743.91</v>
      </c>
      <c r="E36" s="11"/>
      <c r="F36" s="11"/>
      <c r="G36" s="11"/>
      <c r="H36" s="11"/>
      <c r="I36" s="11"/>
      <c r="J36" s="11"/>
      <c r="K36" s="11"/>
    </row>
    <row r="37" spans="1:11" ht="15" thickBot="1" x14ac:dyDescent="0.4">
      <c r="A37" s="50" t="s">
        <v>157</v>
      </c>
      <c r="B37" s="53">
        <v>0</v>
      </c>
      <c r="C37" s="49">
        <v>177.75</v>
      </c>
      <c r="D37" s="51">
        <f t="shared" si="0"/>
        <v>177.75</v>
      </c>
      <c r="E37" s="11"/>
      <c r="F37" s="11"/>
      <c r="G37" s="11"/>
      <c r="H37" s="11"/>
      <c r="I37" s="11"/>
      <c r="J37" s="11"/>
      <c r="K37" s="11"/>
    </row>
    <row r="38" spans="1:11" ht="15" thickBot="1" x14ac:dyDescent="0.4">
      <c r="A38" s="11"/>
      <c r="B38" s="11"/>
      <c r="C38" s="11"/>
      <c r="D38" s="30">
        <f>SUM(D3:D37)</f>
        <v>27296.109999999997</v>
      </c>
      <c r="E38" s="11"/>
      <c r="F38" s="11"/>
      <c r="G38" s="11"/>
      <c r="H38" s="11"/>
      <c r="I38" s="11"/>
      <c r="J38" s="11"/>
      <c r="K38" s="11"/>
    </row>
    <row r="39" spans="1:11" x14ac:dyDescent="0.35">
      <c r="A39" s="34" t="s">
        <v>139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35">
      <c r="A40" s="52" t="s">
        <v>158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3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workbookViewId="0">
      <selection activeCell="A2" sqref="A2"/>
    </sheetView>
  </sheetViews>
  <sheetFormatPr defaultColWidth="10.54296875" defaultRowHeight="14.5" x14ac:dyDescent="0.35"/>
  <cols>
    <col min="1" max="1" width="12" bestFit="1" customWidth="1"/>
    <col min="2" max="2" width="21.54296875" bestFit="1" customWidth="1"/>
    <col min="3" max="3" width="14.81640625" style="5" bestFit="1" customWidth="1"/>
    <col min="4" max="4" width="19" style="5" bestFit="1" customWidth="1"/>
    <col min="5" max="5" width="19" bestFit="1" customWidth="1"/>
    <col min="6" max="6" width="14.1796875" bestFit="1" customWidth="1"/>
    <col min="7" max="7" width="6.54296875" bestFit="1" customWidth="1"/>
    <col min="8" max="9" width="10.7265625" bestFit="1" customWidth="1"/>
    <col min="10" max="10" width="24.453125" bestFit="1" customWidth="1"/>
    <col min="11" max="11" width="8.1796875" bestFit="1" customWidth="1"/>
  </cols>
  <sheetData>
    <row r="1" spans="1:11" x14ac:dyDescent="0.35">
      <c r="A1" s="59" t="s">
        <v>210</v>
      </c>
      <c r="B1" s="11"/>
      <c r="C1" s="58"/>
      <c r="D1" s="58"/>
      <c r="E1" s="11"/>
      <c r="F1" s="11"/>
      <c r="G1" s="11"/>
      <c r="H1" s="1"/>
      <c r="I1" s="1"/>
      <c r="K1" s="2"/>
    </row>
    <row r="2" spans="1:11" x14ac:dyDescent="0.35">
      <c r="A2" s="11"/>
      <c r="B2" s="11"/>
      <c r="C2" s="58"/>
      <c r="D2" s="58"/>
      <c r="E2" s="11"/>
      <c r="F2" s="11"/>
      <c r="G2" s="11"/>
      <c r="H2" s="1"/>
      <c r="I2" s="1"/>
      <c r="K2" s="2"/>
    </row>
    <row r="3" spans="1:11" x14ac:dyDescent="0.35">
      <c r="A3" s="11"/>
      <c r="B3" s="11" t="s">
        <v>16</v>
      </c>
      <c r="C3" s="58"/>
      <c r="D3" s="58"/>
      <c r="E3" s="11"/>
      <c r="F3" s="11"/>
      <c r="G3" s="11"/>
      <c r="H3" s="1"/>
      <c r="I3" s="1"/>
      <c r="K3" s="2"/>
    </row>
    <row r="4" spans="1:11" x14ac:dyDescent="0.35">
      <c r="A4" s="11"/>
      <c r="B4" s="11"/>
      <c r="C4" s="58"/>
      <c r="D4" s="58"/>
      <c r="E4" s="11"/>
      <c r="F4" s="11"/>
      <c r="G4" s="11"/>
      <c r="H4" s="1"/>
      <c r="I4" s="1"/>
      <c r="K4" s="2"/>
    </row>
    <row r="5" spans="1:11" x14ac:dyDescent="0.35">
      <c r="A5" s="11"/>
      <c r="B5" s="11"/>
      <c r="C5" s="58"/>
      <c r="D5" s="58"/>
      <c r="E5" s="11"/>
      <c r="F5" s="11"/>
      <c r="G5" s="11"/>
      <c r="H5" s="1"/>
      <c r="I5" s="1"/>
      <c r="K5" s="2"/>
    </row>
    <row r="6" spans="1:11" x14ac:dyDescent="0.35">
      <c r="A6" s="11"/>
      <c r="B6" s="11"/>
      <c r="C6" s="58"/>
      <c r="D6" s="58"/>
      <c r="E6" s="11"/>
      <c r="F6" s="11"/>
      <c r="G6" s="11"/>
      <c r="H6" s="1"/>
      <c r="I6" s="1"/>
      <c r="K6" s="2"/>
    </row>
    <row r="7" spans="1:11" x14ac:dyDescent="0.35">
      <c r="A7" s="11"/>
      <c r="B7" s="11"/>
      <c r="C7" s="58"/>
      <c r="D7" s="58"/>
      <c r="E7" s="11"/>
      <c r="F7" s="11"/>
      <c r="G7" s="11"/>
      <c r="H7" s="1"/>
      <c r="I7" s="1"/>
      <c r="K7" s="2"/>
    </row>
    <row r="8" spans="1:11" x14ac:dyDescent="0.35">
      <c r="A8" s="11"/>
      <c r="B8" s="11"/>
      <c r="C8" s="58"/>
      <c r="D8" s="58"/>
      <c r="E8" s="11"/>
      <c r="F8" s="11"/>
      <c r="G8" s="11"/>
      <c r="H8" s="1"/>
      <c r="I8" s="1"/>
      <c r="K8" s="2"/>
    </row>
    <row r="9" spans="1:11" x14ac:dyDescent="0.35">
      <c r="A9" s="11"/>
      <c r="B9" s="11"/>
      <c r="C9" s="58"/>
      <c r="D9" s="58"/>
      <c r="E9" s="11"/>
      <c r="F9" s="11"/>
      <c r="G9" s="11"/>
      <c r="H9" s="1"/>
      <c r="I9" s="1"/>
      <c r="K9" s="2"/>
    </row>
    <row r="10" spans="1:11" x14ac:dyDescent="0.35">
      <c r="A10" s="11"/>
      <c r="B10" s="11"/>
      <c r="C10" s="58"/>
      <c r="D10" s="58"/>
      <c r="E10" s="11"/>
      <c r="F10" s="11"/>
      <c r="G10" s="11"/>
      <c r="H10" s="1"/>
      <c r="I10" s="1"/>
    </row>
    <row r="11" spans="1:11" x14ac:dyDescent="0.35">
      <c r="A11" s="11"/>
      <c r="B11" s="11"/>
      <c r="C11" s="58"/>
      <c r="D11" s="58"/>
      <c r="E11" s="11"/>
      <c r="F11" s="11"/>
      <c r="G11" s="11"/>
      <c r="H11" s="1"/>
      <c r="I11" s="1"/>
    </row>
    <row r="12" spans="1:11" x14ac:dyDescent="0.35">
      <c r="A12" s="11"/>
      <c r="B12" s="11"/>
      <c r="C12" s="58"/>
      <c r="D12" s="58"/>
      <c r="E12" s="11"/>
      <c r="F12" s="11"/>
      <c r="G12" s="11"/>
      <c r="H12" s="1"/>
      <c r="I12" s="1"/>
    </row>
    <row r="13" spans="1:11" x14ac:dyDescent="0.35">
      <c r="A13" s="11"/>
      <c r="B13" s="11"/>
      <c r="C13" s="58"/>
      <c r="D13" s="58"/>
      <c r="E13" s="11"/>
      <c r="F13" s="11"/>
      <c r="G13" s="11"/>
      <c r="H13" s="1"/>
      <c r="I13" s="1"/>
    </row>
    <row r="14" spans="1:11" x14ac:dyDescent="0.35">
      <c r="A14" s="11"/>
      <c r="B14" s="11"/>
      <c r="C14" s="58"/>
      <c r="D14" s="58"/>
      <c r="E14" s="11"/>
      <c r="F14" s="11"/>
      <c r="G14" s="11"/>
      <c r="H14" s="1"/>
      <c r="I14" s="1"/>
    </row>
    <row r="15" spans="1:11" x14ac:dyDescent="0.35">
      <c r="A15" s="11"/>
      <c r="B15" s="11"/>
      <c r="C15" s="58"/>
      <c r="D15" s="58"/>
      <c r="E15" s="11"/>
      <c r="F15" s="11"/>
      <c r="G15" s="11"/>
      <c r="H15" s="1"/>
      <c r="I15" s="1"/>
    </row>
    <row r="16" spans="1:11" x14ac:dyDescent="0.35">
      <c r="A16" s="11"/>
      <c r="B16" s="11"/>
      <c r="C16" s="58"/>
      <c r="D16" s="58"/>
      <c r="E16" s="11"/>
      <c r="F16" s="11"/>
      <c r="G16" s="11"/>
      <c r="H16" s="1"/>
      <c r="I16" s="1"/>
    </row>
    <row r="17" spans="8:9" x14ac:dyDescent="0.35">
      <c r="H17" s="1"/>
      <c r="I17" s="1"/>
    </row>
    <row r="18" spans="8:9" x14ac:dyDescent="0.35">
      <c r="H18" s="1"/>
      <c r="I18" s="1"/>
    </row>
    <row r="19" spans="8:9" x14ac:dyDescent="0.35">
      <c r="H19" s="1"/>
      <c r="I19" s="1"/>
    </row>
    <row r="20" spans="8:9" x14ac:dyDescent="0.35">
      <c r="H20" s="1"/>
      <c r="I20" s="1"/>
    </row>
    <row r="21" spans="8:9" x14ac:dyDescent="0.35">
      <c r="H21" s="1"/>
      <c r="I21" s="1"/>
    </row>
    <row r="22" spans="8:9" x14ac:dyDescent="0.35">
      <c r="H22" s="1"/>
      <c r="I22" s="1"/>
    </row>
    <row r="23" spans="8:9" x14ac:dyDescent="0.35">
      <c r="H23" s="1"/>
      <c r="I23" s="1"/>
    </row>
    <row r="24" spans="8:9" x14ac:dyDescent="0.35">
      <c r="H24" s="1"/>
      <c r="I24" s="1"/>
    </row>
    <row r="25" spans="8:9" x14ac:dyDescent="0.35">
      <c r="H25" s="1"/>
      <c r="I25" s="1"/>
    </row>
    <row r="26" spans="8:9" x14ac:dyDescent="0.35">
      <c r="H26" s="1"/>
      <c r="I26" s="1"/>
    </row>
    <row r="27" spans="8:9" x14ac:dyDescent="0.35">
      <c r="H27" s="1"/>
      <c r="I27" s="1"/>
    </row>
    <row r="28" spans="8:9" x14ac:dyDescent="0.35">
      <c r="H28" s="1"/>
      <c r="I28" s="1"/>
    </row>
    <row r="29" spans="8:9" x14ac:dyDescent="0.35">
      <c r="H29" s="1"/>
      <c r="I29" s="1"/>
    </row>
    <row r="30" spans="8:9" x14ac:dyDescent="0.35">
      <c r="H30" s="1"/>
      <c r="I30" s="1"/>
    </row>
    <row r="31" spans="8:9" x14ac:dyDescent="0.35">
      <c r="H31" s="1"/>
      <c r="I31" s="1"/>
    </row>
    <row r="32" spans="8:9" x14ac:dyDescent="0.35">
      <c r="H32" s="1"/>
      <c r="I32" s="1"/>
    </row>
    <row r="33" spans="8:9" x14ac:dyDescent="0.35">
      <c r="H33" s="1"/>
      <c r="I33" s="1"/>
    </row>
    <row r="34" spans="8:9" x14ac:dyDescent="0.35">
      <c r="H34" s="1"/>
      <c r="I34" s="1"/>
    </row>
    <row r="35" spans="8:9" x14ac:dyDescent="0.35">
      <c r="H35" s="1"/>
      <c r="I35" s="1"/>
    </row>
    <row r="36" spans="8:9" x14ac:dyDescent="0.35">
      <c r="H36" s="1"/>
      <c r="I36" s="1"/>
    </row>
    <row r="37" spans="8:9" x14ac:dyDescent="0.35">
      <c r="H37" s="1"/>
      <c r="I37" s="1"/>
    </row>
    <row r="38" spans="8:9" x14ac:dyDescent="0.35">
      <c r="H38" s="1"/>
      <c r="I38" s="1"/>
    </row>
    <row r="39" spans="8:9" x14ac:dyDescent="0.35">
      <c r="H39" s="1"/>
      <c r="I39" s="1"/>
    </row>
    <row r="40" spans="8:9" x14ac:dyDescent="0.35">
      <c r="H40" s="1"/>
      <c r="I40" s="1"/>
    </row>
    <row r="41" spans="8:9" x14ac:dyDescent="0.35">
      <c r="H41" s="1"/>
      <c r="I41" s="1"/>
    </row>
    <row r="42" spans="8:9" x14ac:dyDescent="0.35">
      <c r="H42" s="1"/>
      <c r="I42" s="1"/>
    </row>
    <row r="43" spans="8:9" x14ac:dyDescent="0.35">
      <c r="H43" s="1"/>
      <c r="I43" s="1"/>
    </row>
    <row r="44" spans="8:9" x14ac:dyDescent="0.35">
      <c r="H44" s="1"/>
      <c r="I44" s="1"/>
    </row>
    <row r="45" spans="8:9" x14ac:dyDescent="0.35">
      <c r="H45" s="1"/>
      <c r="I45" s="1"/>
    </row>
    <row r="46" spans="8:9" x14ac:dyDescent="0.35">
      <c r="H46" s="1"/>
      <c r="I46" s="1"/>
    </row>
    <row r="47" spans="8:9" x14ac:dyDescent="0.35">
      <c r="H47" s="1"/>
      <c r="I47" s="1"/>
    </row>
    <row r="48" spans="8:9" x14ac:dyDescent="0.35">
      <c r="H48" s="1"/>
      <c r="I48" s="1"/>
    </row>
    <row r="49" spans="8:9" x14ac:dyDescent="0.35">
      <c r="H49" s="1"/>
      <c r="I49" s="1"/>
    </row>
    <row r="50" spans="8:9" x14ac:dyDescent="0.35">
      <c r="H50" s="1"/>
      <c r="I50" s="1"/>
    </row>
    <row r="51" spans="8:9" x14ac:dyDescent="0.35">
      <c r="H51" s="1"/>
      <c r="I51" s="1"/>
    </row>
    <row r="52" spans="8:9" x14ac:dyDescent="0.35">
      <c r="H52" s="1"/>
      <c r="I52" s="1"/>
    </row>
    <row r="53" spans="8:9" x14ac:dyDescent="0.35">
      <c r="H53" s="1"/>
      <c r="I53" s="1"/>
    </row>
    <row r="54" spans="8:9" x14ac:dyDescent="0.35">
      <c r="H54" s="1"/>
      <c r="I54" s="1"/>
    </row>
    <row r="55" spans="8:9" x14ac:dyDescent="0.35">
      <c r="H55" s="1"/>
      <c r="I55" s="1"/>
    </row>
    <row r="56" spans="8:9" x14ac:dyDescent="0.35">
      <c r="H56" s="1"/>
      <c r="I56" s="1"/>
    </row>
    <row r="57" spans="8:9" x14ac:dyDescent="0.35">
      <c r="H57" s="1"/>
      <c r="I57" s="1"/>
    </row>
    <row r="58" spans="8:9" x14ac:dyDescent="0.35">
      <c r="H58" s="1"/>
      <c r="I58" s="1"/>
    </row>
    <row r="59" spans="8:9" x14ac:dyDescent="0.35">
      <c r="H59" s="1"/>
      <c r="I59" s="1"/>
    </row>
    <row r="60" spans="8:9" x14ac:dyDescent="0.35">
      <c r="H60" s="1"/>
      <c r="I60" s="1"/>
    </row>
    <row r="61" spans="8:9" x14ac:dyDescent="0.35">
      <c r="H61" s="1"/>
      <c r="I61" s="1"/>
    </row>
    <row r="62" spans="8:9" x14ac:dyDescent="0.35">
      <c r="H62" s="1"/>
      <c r="I62" s="1"/>
    </row>
    <row r="63" spans="8:9" x14ac:dyDescent="0.35">
      <c r="H63" s="1"/>
      <c r="I63" s="1"/>
    </row>
    <row r="64" spans="8:9" x14ac:dyDescent="0.35">
      <c r="H64" s="1"/>
      <c r="I64" s="1"/>
    </row>
    <row r="65" spans="8:9" x14ac:dyDescent="0.35">
      <c r="H65" s="1"/>
      <c r="I65" s="1"/>
    </row>
    <row r="66" spans="8:9" x14ac:dyDescent="0.35">
      <c r="H66" s="1"/>
      <c r="I66" s="1"/>
    </row>
    <row r="67" spans="8:9" x14ac:dyDescent="0.35">
      <c r="H67" s="1"/>
      <c r="I67" s="1"/>
    </row>
    <row r="68" spans="8:9" x14ac:dyDescent="0.35">
      <c r="H68" s="1"/>
      <c r="I68" s="1"/>
    </row>
    <row r="69" spans="8:9" x14ac:dyDescent="0.35">
      <c r="H69" s="1"/>
      <c r="I69" s="1"/>
    </row>
    <row r="70" spans="8:9" x14ac:dyDescent="0.35">
      <c r="H70" s="1"/>
      <c r="I70" s="1"/>
    </row>
    <row r="71" spans="8:9" x14ac:dyDescent="0.35">
      <c r="H71" s="1"/>
      <c r="I71" s="1"/>
    </row>
    <row r="72" spans="8:9" x14ac:dyDescent="0.35">
      <c r="H72" s="1"/>
      <c r="I72" s="1"/>
    </row>
    <row r="73" spans="8:9" x14ac:dyDescent="0.35">
      <c r="H73" s="1"/>
      <c r="I73" s="1"/>
    </row>
    <row r="74" spans="8:9" x14ac:dyDescent="0.35">
      <c r="H74" s="1"/>
      <c r="I74" s="1"/>
    </row>
    <row r="75" spans="8:9" x14ac:dyDescent="0.35">
      <c r="H75" s="1"/>
      <c r="I75" s="1"/>
    </row>
    <row r="76" spans="8:9" x14ac:dyDescent="0.35">
      <c r="H76" s="1"/>
      <c r="I76" s="1"/>
    </row>
    <row r="77" spans="8:9" x14ac:dyDescent="0.35">
      <c r="H77" s="1"/>
      <c r="I77" s="1"/>
    </row>
    <row r="78" spans="8:9" x14ac:dyDescent="0.35">
      <c r="H78" s="1"/>
      <c r="I78" s="1"/>
    </row>
    <row r="79" spans="8:9" x14ac:dyDescent="0.35">
      <c r="H79" s="1"/>
      <c r="I79" s="1"/>
    </row>
    <row r="80" spans="8:9" x14ac:dyDescent="0.35">
      <c r="H80" s="1"/>
      <c r="I80" s="1"/>
    </row>
    <row r="81" spans="8:9" x14ac:dyDescent="0.35">
      <c r="H81" s="1"/>
      <c r="I81" s="1"/>
    </row>
    <row r="82" spans="8:9" x14ac:dyDescent="0.35">
      <c r="H82" s="1"/>
      <c r="I82" s="1"/>
    </row>
    <row r="83" spans="8:9" x14ac:dyDescent="0.35">
      <c r="H83" s="1"/>
      <c r="I83" s="1"/>
    </row>
    <row r="84" spans="8:9" x14ac:dyDescent="0.35">
      <c r="H84" s="1"/>
      <c r="I84" s="1"/>
    </row>
    <row r="85" spans="8:9" x14ac:dyDescent="0.35">
      <c r="H85" s="1"/>
      <c r="I85" s="1"/>
    </row>
    <row r="86" spans="8:9" x14ac:dyDescent="0.35">
      <c r="H86" s="1"/>
      <c r="I86" s="1"/>
    </row>
    <row r="87" spans="8:9" x14ac:dyDescent="0.35">
      <c r="H87" s="1"/>
      <c r="I87" s="1"/>
    </row>
    <row r="88" spans="8:9" x14ac:dyDescent="0.35">
      <c r="H88" s="1"/>
      <c r="I88" s="1"/>
    </row>
    <row r="89" spans="8:9" x14ac:dyDescent="0.35">
      <c r="H89" s="1"/>
      <c r="I89" s="1"/>
    </row>
    <row r="90" spans="8:9" x14ac:dyDescent="0.35">
      <c r="H90" s="1"/>
      <c r="I90" s="1"/>
    </row>
    <row r="91" spans="8:9" x14ac:dyDescent="0.35">
      <c r="H91" s="1"/>
      <c r="I91" s="1"/>
    </row>
    <row r="92" spans="8:9" x14ac:dyDescent="0.35">
      <c r="H92" s="1"/>
      <c r="I92" s="1"/>
    </row>
    <row r="93" spans="8:9" x14ac:dyDescent="0.35">
      <c r="H93" s="1"/>
      <c r="I93" s="1"/>
    </row>
    <row r="94" spans="8:9" x14ac:dyDescent="0.35">
      <c r="H94" s="1"/>
      <c r="I94" s="1"/>
    </row>
    <row r="95" spans="8:9" x14ac:dyDescent="0.35">
      <c r="H95" s="1"/>
      <c r="I95" s="1"/>
    </row>
    <row r="96" spans="8:9" x14ac:dyDescent="0.35">
      <c r="H96" s="1"/>
      <c r="I96" s="1"/>
    </row>
    <row r="97" spans="8:9" x14ac:dyDescent="0.35">
      <c r="H97" s="1"/>
      <c r="I97" s="1"/>
    </row>
    <row r="98" spans="8:9" x14ac:dyDescent="0.35">
      <c r="H98" s="1"/>
      <c r="I98" s="1"/>
    </row>
    <row r="99" spans="8:9" x14ac:dyDescent="0.35">
      <c r="H99" s="1"/>
      <c r="I99" s="1"/>
    </row>
    <row r="100" spans="8:9" x14ac:dyDescent="0.35">
      <c r="H100" s="1"/>
      <c r="I100" s="1"/>
    </row>
    <row r="101" spans="8:9" x14ac:dyDescent="0.35">
      <c r="H101" s="1"/>
      <c r="I101" s="1"/>
    </row>
    <row r="102" spans="8:9" x14ac:dyDescent="0.35">
      <c r="H102" s="1"/>
      <c r="I102" s="1"/>
    </row>
    <row r="103" spans="8:9" x14ac:dyDescent="0.35">
      <c r="H103" s="1"/>
      <c r="I103" s="1"/>
    </row>
    <row r="104" spans="8:9" x14ac:dyDescent="0.35">
      <c r="H104" s="1"/>
      <c r="I104" s="1"/>
    </row>
    <row r="105" spans="8:9" x14ac:dyDescent="0.35">
      <c r="H105" s="1"/>
      <c r="I105" s="1"/>
    </row>
    <row r="106" spans="8:9" x14ac:dyDescent="0.35">
      <c r="H106" s="1"/>
      <c r="I106" s="1"/>
    </row>
    <row r="107" spans="8:9" x14ac:dyDescent="0.35">
      <c r="H107" s="1"/>
      <c r="I107" s="1"/>
    </row>
    <row r="108" spans="8:9" x14ac:dyDescent="0.35">
      <c r="H108" s="1"/>
      <c r="I108" s="1"/>
    </row>
    <row r="109" spans="8:9" x14ac:dyDescent="0.35">
      <c r="H109" s="1"/>
      <c r="I109" s="1"/>
    </row>
    <row r="110" spans="8:9" x14ac:dyDescent="0.35">
      <c r="H110" s="1"/>
      <c r="I110" s="1"/>
    </row>
    <row r="111" spans="8:9" x14ac:dyDescent="0.35">
      <c r="H111" s="1"/>
      <c r="I111" s="1"/>
    </row>
    <row r="112" spans="8:9" x14ac:dyDescent="0.35">
      <c r="H112" s="1"/>
      <c r="I112" s="1"/>
    </row>
    <row r="113" spans="8:9" x14ac:dyDescent="0.35">
      <c r="H113" s="1"/>
      <c r="I113" s="1"/>
    </row>
    <row r="114" spans="8:9" x14ac:dyDescent="0.35">
      <c r="H114" s="1"/>
      <c r="I114" s="1"/>
    </row>
    <row r="115" spans="8:9" x14ac:dyDescent="0.35">
      <c r="H115" s="1"/>
      <c r="I115" s="1"/>
    </row>
    <row r="116" spans="8:9" x14ac:dyDescent="0.35">
      <c r="H116" s="1"/>
      <c r="I116" s="1"/>
    </row>
    <row r="117" spans="8:9" x14ac:dyDescent="0.35">
      <c r="H117" s="1"/>
      <c r="I117" s="1"/>
    </row>
    <row r="118" spans="8:9" x14ac:dyDescent="0.35">
      <c r="H118" s="1"/>
      <c r="I118" s="1"/>
    </row>
    <row r="119" spans="8:9" x14ac:dyDescent="0.35">
      <c r="H119" s="1"/>
      <c r="I119" s="1"/>
    </row>
    <row r="120" spans="8:9" x14ac:dyDescent="0.35">
      <c r="H120" s="1"/>
      <c r="I120" s="1"/>
    </row>
    <row r="121" spans="8:9" x14ac:dyDescent="0.35">
      <c r="H121" s="1"/>
      <c r="I121" s="1"/>
    </row>
    <row r="122" spans="8:9" x14ac:dyDescent="0.35">
      <c r="H122" s="1"/>
      <c r="I122" s="1"/>
    </row>
    <row r="123" spans="8:9" x14ac:dyDescent="0.35">
      <c r="H123" s="1"/>
      <c r="I123" s="1"/>
    </row>
    <row r="124" spans="8:9" x14ac:dyDescent="0.35">
      <c r="H124" s="1"/>
      <c r="I124" s="1"/>
    </row>
    <row r="125" spans="8:9" x14ac:dyDescent="0.35">
      <c r="H125" s="1"/>
      <c r="I125" s="1"/>
    </row>
    <row r="126" spans="8:9" x14ac:dyDescent="0.35">
      <c r="H126" s="1"/>
      <c r="I126" s="1"/>
    </row>
    <row r="127" spans="8:9" x14ac:dyDescent="0.35">
      <c r="H127" s="1"/>
      <c r="I127" s="1"/>
    </row>
    <row r="128" spans="8:9" x14ac:dyDescent="0.35">
      <c r="H128" s="1"/>
      <c r="I128" s="1"/>
    </row>
    <row r="129" spans="8:9" x14ac:dyDescent="0.35">
      <c r="H129" s="1"/>
      <c r="I129" s="1"/>
    </row>
    <row r="130" spans="8:9" x14ac:dyDescent="0.35">
      <c r="H130" s="1"/>
      <c r="I130" s="1"/>
    </row>
    <row r="131" spans="8:9" x14ac:dyDescent="0.35">
      <c r="H131" s="1"/>
      <c r="I131" s="1"/>
    </row>
    <row r="132" spans="8:9" x14ac:dyDescent="0.35">
      <c r="H132" s="1"/>
      <c r="I132" s="1"/>
    </row>
    <row r="133" spans="8:9" x14ac:dyDescent="0.35">
      <c r="H133" s="1"/>
      <c r="I133" s="1"/>
    </row>
    <row r="134" spans="8:9" x14ac:dyDescent="0.35">
      <c r="H134" s="1"/>
      <c r="I134" s="1"/>
    </row>
    <row r="135" spans="8:9" x14ac:dyDescent="0.35">
      <c r="H135" s="1"/>
      <c r="I135" s="1"/>
    </row>
    <row r="136" spans="8:9" x14ac:dyDescent="0.35">
      <c r="H136" s="1"/>
      <c r="I136" s="1"/>
    </row>
    <row r="137" spans="8:9" x14ac:dyDescent="0.35">
      <c r="H137" s="1"/>
      <c r="I137" s="1"/>
    </row>
    <row r="138" spans="8:9" x14ac:dyDescent="0.35">
      <c r="H138" s="1"/>
      <c r="I138" s="1"/>
    </row>
    <row r="139" spans="8:9" x14ac:dyDescent="0.35">
      <c r="H139" s="1"/>
      <c r="I139" s="1"/>
    </row>
    <row r="140" spans="8:9" x14ac:dyDescent="0.35">
      <c r="H140" s="1"/>
      <c r="I140" s="1"/>
    </row>
    <row r="141" spans="8:9" x14ac:dyDescent="0.35">
      <c r="H141" s="1"/>
      <c r="I141" s="1"/>
    </row>
    <row r="142" spans="8:9" x14ac:dyDescent="0.35">
      <c r="H142" s="1"/>
      <c r="I142" s="1"/>
    </row>
    <row r="143" spans="8:9" x14ac:dyDescent="0.35">
      <c r="H143" s="1"/>
      <c r="I143" s="1"/>
    </row>
    <row r="144" spans="8:9" x14ac:dyDescent="0.35">
      <c r="H144" s="1"/>
      <c r="I144" s="1"/>
    </row>
    <row r="145" spans="8:9" x14ac:dyDescent="0.35">
      <c r="H145" s="1"/>
      <c r="I145" s="1"/>
    </row>
    <row r="146" spans="8:9" x14ac:dyDescent="0.35">
      <c r="H146" s="1"/>
      <c r="I146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3" workbookViewId="0">
      <selection activeCell="D2" sqref="D2"/>
    </sheetView>
  </sheetViews>
  <sheetFormatPr defaultColWidth="10.54296875" defaultRowHeight="14.5" x14ac:dyDescent="0.35"/>
  <cols>
    <col min="1" max="1" width="26.1796875" customWidth="1"/>
    <col min="2" max="2" width="21.26953125" customWidth="1"/>
    <col min="3" max="3" width="18.36328125" customWidth="1"/>
    <col min="4" max="4" width="15" customWidth="1"/>
  </cols>
  <sheetData>
    <row r="1" spans="1:12" s="11" customFormat="1" ht="14" x14ac:dyDescent="0.3">
      <c r="A1" s="59" t="s">
        <v>163</v>
      </c>
    </row>
    <row r="2" spans="1:12" s="9" customFormat="1" ht="36" customHeight="1" x14ac:dyDescent="0.35">
      <c r="A2" s="31" t="s">
        <v>35</v>
      </c>
      <c r="B2" s="31" t="s">
        <v>53</v>
      </c>
      <c r="C2" s="31" t="s">
        <v>136</v>
      </c>
      <c r="D2" s="95" t="s">
        <v>202</v>
      </c>
      <c r="E2" s="55"/>
      <c r="F2" s="55"/>
      <c r="G2" s="55"/>
      <c r="H2" s="55"/>
      <c r="I2" s="55"/>
      <c r="J2" s="55"/>
      <c r="K2" s="55"/>
      <c r="L2" s="55"/>
    </row>
    <row r="3" spans="1:12" x14ac:dyDescent="0.35">
      <c r="A3" s="15" t="s">
        <v>74</v>
      </c>
      <c r="B3" s="54">
        <v>0</v>
      </c>
      <c r="C3" s="16">
        <v>138.96</v>
      </c>
      <c r="D3" s="57">
        <f>B3+C3</f>
        <v>138.96</v>
      </c>
      <c r="E3" s="11"/>
      <c r="F3" s="11"/>
      <c r="G3" s="11"/>
      <c r="H3" s="11"/>
      <c r="I3" s="11"/>
      <c r="J3" s="11"/>
      <c r="K3" s="11"/>
      <c r="L3" s="11"/>
    </row>
    <row r="4" spans="1:12" x14ac:dyDescent="0.35">
      <c r="A4" s="15" t="s">
        <v>75</v>
      </c>
      <c r="B4" s="54">
        <v>0</v>
      </c>
      <c r="C4" s="16">
        <v>122.82</v>
      </c>
      <c r="D4" s="57">
        <f t="shared" ref="D4:D24" si="0">B4+C4</f>
        <v>122.82</v>
      </c>
      <c r="E4" s="11"/>
      <c r="F4" s="11"/>
      <c r="G4" s="11"/>
      <c r="H4" s="11"/>
      <c r="I4" s="11"/>
      <c r="J4" s="11"/>
      <c r="K4" s="11"/>
      <c r="L4" s="11"/>
    </row>
    <row r="5" spans="1:12" x14ac:dyDescent="0.35">
      <c r="A5" s="15" t="s">
        <v>76</v>
      </c>
      <c r="B5" s="54">
        <v>0</v>
      </c>
      <c r="C5" s="16">
        <v>227.34</v>
      </c>
      <c r="D5" s="57">
        <f t="shared" si="0"/>
        <v>227.34</v>
      </c>
      <c r="E5" s="11"/>
      <c r="F5" s="11"/>
      <c r="G5" s="11"/>
      <c r="H5" s="11"/>
      <c r="I5" s="11"/>
      <c r="J5" s="11"/>
      <c r="K5" s="11"/>
      <c r="L5" s="11"/>
    </row>
    <row r="6" spans="1:12" x14ac:dyDescent="0.35">
      <c r="A6" s="15" t="s">
        <v>77</v>
      </c>
      <c r="B6" s="54">
        <v>0</v>
      </c>
      <c r="C6" s="16">
        <v>258.63</v>
      </c>
      <c r="D6" s="57">
        <f t="shared" si="0"/>
        <v>258.63</v>
      </c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5" t="s">
        <v>78</v>
      </c>
      <c r="B7" s="54">
        <v>0</v>
      </c>
      <c r="C7" s="16">
        <v>89.26</v>
      </c>
      <c r="D7" s="57">
        <f t="shared" si="0"/>
        <v>89.26</v>
      </c>
      <c r="E7" s="11"/>
      <c r="F7" s="11"/>
      <c r="G7" s="11"/>
      <c r="H7" s="11"/>
      <c r="I7" s="11"/>
      <c r="J7" s="11"/>
      <c r="K7" s="11"/>
      <c r="L7" s="11"/>
    </row>
    <row r="8" spans="1:12" x14ac:dyDescent="0.35">
      <c r="A8" s="15" t="s">
        <v>76</v>
      </c>
      <c r="B8" s="54">
        <v>0</v>
      </c>
      <c r="C8" s="16">
        <v>227.34</v>
      </c>
      <c r="D8" s="57">
        <f t="shared" si="0"/>
        <v>227.34</v>
      </c>
      <c r="E8" s="11"/>
      <c r="F8" s="11"/>
      <c r="G8" s="11"/>
      <c r="H8" s="11"/>
      <c r="I8" s="11"/>
      <c r="J8" s="11"/>
      <c r="K8" s="11"/>
      <c r="L8" s="11"/>
    </row>
    <row r="9" spans="1:12" x14ac:dyDescent="0.35">
      <c r="A9" s="15" t="s">
        <v>59</v>
      </c>
      <c r="B9" s="16">
        <v>400.77</v>
      </c>
      <c r="C9" s="16">
        <v>165</v>
      </c>
      <c r="D9" s="57">
        <f t="shared" si="0"/>
        <v>565.77</v>
      </c>
      <c r="E9" s="11"/>
      <c r="F9" s="11"/>
      <c r="G9" s="11"/>
      <c r="H9" s="11"/>
      <c r="I9" s="11"/>
      <c r="J9" s="11"/>
      <c r="K9" s="11"/>
      <c r="L9" s="11"/>
    </row>
    <row r="10" spans="1:12" x14ac:dyDescent="0.35">
      <c r="A10" s="15" t="s">
        <v>79</v>
      </c>
      <c r="B10" s="54">
        <v>0</v>
      </c>
      <c r="C10" s="16">
        <v>311.25</v>
      </c>
      <c r="D10" s="57">
        <f t="shared" si="0"/>
        <v>311.25</v>
      </c>
      <c r="E10" s="11"/>
      <c r="F10" s="11"/>
      <c r="G10" s="11"/>
      <c r="H10" s="11"/>
      <c r="I10" s="11"/>
      <c r="J10" s="11"/>
      <c r="K10" s="11"/>
      <c r="L10" s="11"/>
    </row>
    <row r="11" spans="1:12" x14ac:dyDescent="0.35">
      <c r="A11" s="15" t="s">
        <v>80</v>
      </c>
      <c r="B11" s="54">
        <v>0</v>
      </c>
      <c r="C11" s="16">
        <v>111.38</v>
      </c>
      <c r="D11" s="57">
        <f t="shared" si="0"/>
        <v>111.38</v>
      </c>
      <c r="E11" s="11"/>
      <c r="F11" s="11"/>
      <c r="G11" s="11"/>
      <c r="H11" s="11"/>
      <c r="I11" s="11"/>
      <c r="J11" s="11"/>
      <c r="K11" s="11"/>
      <c r="L11" s="11"/>
    </row>
    <row r="12" spans="1:12" x14ac:dyDescent="0.35">
      <c r="A12" s="15" t="s">
        <v>81</v>
      </c>
      <c r="B12" s="54">
        <v>0</v>
      </c>
      <c r="C12" s="16">
        <v>314.02</v>
      </c>
      <c r="D12" s="57">
        <f t="shared" si="0"/>
        <v>314.02</v>
      </c>
      <c r="E12" s="11"/>
      <c r="F12" s="11"/>
      <c r="G12" s="11"/>
      <c r="H12" s="11"/>
      <c r="I12" s="11"/>
      <c r="J12" s="11"/>
      <c r="K12" s="11"/>
      <c r="L12" s="11"/>
    </row>
    <row r="13" spans="1:12" x14ac:dyDescent="0.35">
      <c r="A13" s="15" t="s">
        <v>82</v>
      </c>
      <c r="B13" s="16">
        <v>331.46</v>
      </c>
      <c r="C13" s="16">
        <v>0</v>
      </c>
      <c r="D13" s="57">
        <f t="shared" si="0"/>
        <v>331.46</v>
      </c>
      <c r="E13" s="11"/>
      <c r="F13" s="11"/>
      <c r="G13" s="11"/>
      <c r="H13" s="11"/>
      <c r="I13" s="11"/>
      <c r="J13" s="11"/>
      <c r="K13" s="11"/>
      <c r="L13" s="11"/>
    </row>
    <row r="14" spans="1:12" x14ac:dyDescent="0.35">
      <c r="A14" s="15" t="s">
        <v>36</v>
      </c>
      <c r="B14" s="54">
        <v>0</v>
      </c>
      <c r="C14" s="16">
        <v>134.52000000000001</v>
      </c>
      <c r="D14" s="57">
        <f t="shared" si="0"/>
        <v>134.52000000000001</v>
      </c>
      <c r="E14" s="11"/>
      <c r="F14" s="11"/>
      <c r="G14" s="11"/>
      <c r="H14" s="11"/>
      <c r="I14" s="11"/>
      <c r="J14" s="11"/>
      <c r="K14" s="11"/>
      <c r="L14" s="11"/>
    </row>
    <row r="15" spans="1:12" x14ac:dyDescent="0.35">
      <c r="A15" s="15" t="s">
        <v>83</v>
      </c>
      <c r="B15" s="54">
        <v>0</v>
      </c>
      <c r="C15" s="16">
        <v>365.42999999999995</v>
      </c>
      <c r="D15" s="57">
        <f t="shared" si="0"/>
        <v>365.42999999999995</v>
      </c>
      <c r="E15" s="11"/>
      <c r="F15" s="11"/>
      <c r="G15" s="11"/>
      <c r="H15" s="11"/>
      <c r="I15" s="11"/>
      <c r="J15" s="11"/>
      <c r="K15" s="11"/>
      <c r="L15" s="11"/>
    </row>
    <row r="16" spans="1:12" x14ac:dyDescent="0.35">
      <c r="A16" s="15" t="s">
        <v>84</v>
      </c>
      <c r="B16" s="54">
        <v>0</v>
      </c>
      <c r="C16" s="16">
        <v>129.36000000000001</v>
      </c>
      <c r="D16" s="57">
        <f t="shared" si="0"/>
        <v>129.36000000000001</v>
      </c>
      <c r="E16" s="11"/>
      <c r="F16" s="11"/>
      <c r="G16" s="11"/>
      <c r="H16" s="11"/>
      <c r="I16" s="11"/>
      <c r="J16" s="11"/>
      <c r="K16" s="11"/>
      <c r="L16" s="11"/>
    </row>
    <row r="17" spans="1:12" x14ac:dyDescent="0.35">
      <c r="A17" s="15" t="s">
        <v>41</v>
      </c>
      <c r="B17" s="54">
        <v>0</v>
      </c>
      <c r="C17" s="16">
        <v>109.09</v>
      </c>
      <c r="D17" s="57">
        <f t="shared" si="0"/>
        <v>109.09</v>
      </c>
      <c r="E17" s="11"/>
      <c r="F17" s="11"/>
      <c r="G17" s="11"/>
      <c r="H17" s="11"/>
      <c r="I17" s="11"/>
      <c r="J17" s="11"/>
      <c r="K17" s="11"/>
      <c r="L17" s="11"/>
    </row>
    <row r="18" spans="1:12" x14ac:dyDescent="0.35">
      <c r="A18" s="15" t="s">
        <v>69</v>
      </c>
      <c r="B18" s="54">
        <v>0</v>
      </c>
      <c r="C18" s="16">
        <v>89.18</v>
      </c>
      <c r="D18" s="57">
        <f t="shared" si="0"/>
        <v>89.18</v>
      </c>
      <c r="E18" s="11"/>
      <c r="F18" s="11"/>
      <c r="G18" s="11"/>
      <c r="H18" s="11"/>
      <c r="I18" s="11"/>
      <c r="J18" s="11"/>
      <c r="K18" s="11"/>
      <c r="L18" s="11"/>
    </row>
    <row r="19" spans="1:12" x14ac:dyDescent="0.35">
      <c r="A19" s="15" t="s">
        <v>85</v>
      </c>
      <c r="B19" s="54">
        <v>0</v>
      </c>
      <c r="C19" s="16">
        <v>352.44</v>
      </c>
      <c r="D19" s="57">
        <f t="shared" si="0"/>
        <v>352.44</v>
      </c>
      <c r="E19" s="11"/>
      <c r="F19" s="11"/>
      <c r="G19" s="11"/>
      <c r="H19" s="11"/>
      <c r="I19" s="11"/>
      <c r="J19" s="11"/>
      <c r="K19" s="11"/>
      <c r="L19" s="11"/>
    </row>
    <row r="20" spans="1:12" x14ac:dyDescent="0.35">
      <c r="A20" s="15" t="s">
        <v>75</v>
      </c>
      <c r="B20" s="54">
        <v>0</v>
      </c>
      <c r="C20" s="16">
        <v>122.82</v>
      </c>
      <c r="D20" s="57">
        <f t="shared" si="0"/>
        <v>122.82</v>
      </c>
      <c r="E20" s="11"/>
      <c r="F20" s="11"/>
      <c r="G20" s="11"/>
      <c r="H20" s="11"/>
      <c r="I20" s="11"/>
      <c r="J20" s="11"/>
      <c r="K20" s="11"/>
      <c r="L20" s="11"/>
    </row>
    <row r="21" spans="1:12" x14ac:dyDescent="0.35">
      <c r="A21" s="15" t="s">
        <v>86</v>
      </c>
      <c r="B21" s="54">
        <v>0</v>
      </c>
      <c r="C21" s="16">
        <v>267.78000000000003</v>
      </c>
      <c r="D21" s="57">
        <f t="shared" si="0"/>
        <v>267.78000000000003</v>
      </c>
      <c r="E21" s="11"/>
      <c r="F21" s="11"/>
      <c r="G21" s="11"/>
      <c r="H21" s="11"/>
      <c r="I21" s="11"/>
      <c r="J21" s="11"/>
      <c r="K21" s="11"/>
      <c r="L21" s="11"/>
    </row>
    <row r="22" spans="1:12" x14ac:dyDescent="0.35">
      <c r="A22" s="15" t="s">
        <v>55</v>
      </c>
      <c r="B22" s="54">
        <v>0</v>
      </c>
      <c r="C22" s="16">
        <v>90.78</v>
      </c>
      <c r="D22" s="57">
        <f t="shared" si="0"/>
        <v>90.78</v>
      </c>
      <c r="E22" s="11"/>
      <c r="F22" s="11"/>
      <c r="G22" s="11"/>
      <c r="H22" s="11"/>
      <c r="I22" s="11"/>
      <c r="J22" s="11"/>
      <c r="K22" s="11"/>
      <c r="L22" s="11"/>
    </row>
    <row r="23" spans="1:12" x14ac:dyDescent="0.35">
      <c r="A23" s="15" t="s">
        <v>87</v>
      </c>
      <c r="B23" s="16">
        <v>395.23</v>
      </c>
      <c r="C23" s="54">
        <v>0</v>
      </c>
      <c r="D23" s="57">
        <f t="shared" si="0"/>
        <v>395.23</v>
      </c>
      <c r="E23" s="11"/>
      <c r="F23" s="11"/>
      <c r="G23" s="11"/>
      <c r="H23" s="11"/>
      <c r="I23" s="11"/>
      <c r="J23" s="11"/>
      <c r="K23" s="11"/>
      <c r="L23" s="11"/>
    </row>
    <row r="24" spans="1:12" x14ac:dyDescent="0.35">
      <c r="A24" s="15" t="s">
        <v>84</v>
      </c>
      <c r="B24" s="16">
        <v>678.98</v>
      </c>
      <c r="C24" s="16">
        <v>129.36000000000001</v>
      </c>
      <c r="D24" s="57">
        <f t="shared" si="0"/>
        <v>808.34</v>
      </c>
      <c r="E24" s="11"/>
      <c r="F24" s="11"/>
      <c r="G24" s="11"/>
      <c r="H24" s="11"/>
      <c r="I24" s="11"/>
      <c r="J24" s="11"/>
      <c r="K24" s="11"/>
      <c r="L24" s="11"/>
    </row>
    <row r="25" spans="1:12" ht="15" thickBot="1" x14ac:dyDescent="0.4">
      <c r="A25" s="11"/>
      <c r="B25" s="11"/>
      <c r="C25" s="11"/>
      <c r="D25" s="56">
        <f>SUM(D3:D24)</f>
        <v>5563.2000000000007</v>
      </c>
      <c r="E25" s="11"/>
      <c r="F25" s="11"/>
      <c r="G25" s="11"/>
      <c r="H25" s="11"/>
      <c r="I25" s="11"/>
      <c r="J25" s="11"/>
      <c r="K25" s="11"/>
      <c r="L25" s="11"/>
    </row>
    <row r="26" spans="1:12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35">
      <c r="A27" s="34" t="s">
        <v>139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SG GUARIGLIA</vt:lpstr>
      <vt:lpstr>SG SEQUI</vt:lpstr>
      <vt:lpstr>CERI PASQUINO</vt:lpstr>
      <vt:lpstr>CERI LAMBERTINI</vt:lpstr>
      <vt:lpstr>ISPE TIRITICCO</vt:lpstr>
      <vt:lpstr>ISPE QUINTAVALLE</vt:lpstr>
      <vt:lpstr>DGAP FERRARA</vt:lpstr>
      <vt:lpstr>DGMO LOMONACO</vt:lpstr>
      <vt:lpstr>DGMO SABBATUCCI</vt:lpstr>
      <vt:lpstr>DGEU CELESTE</vt:lpstr>
      <vt:lpstr>DGSP ANGELONI</vt:lpstr>
      <vt:lpstr>DGIT VIGNALI</vt:lpstr>
      <vt:lpstr>DGCS CASTALDO</vt:lpstr>
      <vt:lpstr>DGCS CASSESE</vt:lpstr>
      <vt:lpstr>DGDP TERRACCIANO</vt:lpstr>
      <vt:lpstr>DGRI VARRIALE</vt:lpstr>
      <vt:lpstr>DGAI CASCARDI</vt:lpstr>
      <vt:lpstr>CONT ZANINI</vt:lpstr>
      <vt:lpstr>Foglio1</vt:lpstr>
    </vt:vector>
  </TitlesOfParts>
  <Company>MAECI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Fabro Alessio</dc:creator>
  <cp:lastModifiedBy>Castrichino Tonino</cp:lastModifiedBy>
  <dcterms:created xsi:type="dcterms:W3CDTF">2023-03-27T08:49:19Z</dcterms:created>
  <dcterms:modified xsi:type="dcterms:W3CDTF">2023-04-03T11:56:30Z</dcterms:modified>
</cp:coreProperties>
</file>